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390" windowHeight="8070" activeTab="0"/>
  </bookViews>
  <sheets>
    <sheet name="riepilogo" sheetId="1" r:id="rId1"/>
  </sheets>
  <externalReferences>
    <externalReference r:id="rId4"/>
  </externalReferences>
  <definedNames>
    <definedName name="_xlnm.Print_Area" localSheetId="0">'riepilogo'!$A$1:$S$121</definedName>
  </definedNames>
  <calcPr fullCalcOnLoad="1"/>
</workbook>
</file>

<file path=xl/comments1.xml><?xml version="1.0" encoding="utf-8"?>
<comments xmlns="http://schemas.openxmlformats.org/spreadsheetml/2006/main">
  <authors>
    <author>Anna Tosini</author>
  </authors>
  <commentList>
    <comment ref="C26" authorId="0">
      <text>
        <r>
          <rPr>
            <b/>
            <sz val="8"/>
            <rFont val="Tahoma"/>
            <family val="0"/>
          </rPr>
          <t>Anna Tosini:</t>
        </r>
        <r>
          <rPr>
            <sz val="8"/>
            <rFont val="Tahoma"/>
            <family val="0"/>
          </rPr>
          <t xml:space="preserve">
al netto degli incrementi di immobilizzazioni
</t>
        </r>
      </text>
    </comment>
  </commentList>
</comments>
</file>

<file path=xl/sharedStrings.xml><?xml version="1.0" encoding="utf-8"?>
<sst xmlns="http://schemas.openxmlformats.org/spreadsheetml/2006/main" count="155" uniqueCount="101">
  <si>
    <t xml:space="preserve">periodo dal 21/7 al 31/12: </t>
  </si>
  <si>
    <t>gg</t>
  </si>
  <si>
    <t>Importi fatturati dal 21/7 al 31/12/2011:</t>
  </si>
  <si>
    <t>Oneri fiscali ( euro)</t>
  </si>
  <si>
    <t>Oneri finanziari ( euro)</t>
  </si>
  <si>
    <t>Accantonamento perdite su crediti ( euro)</t>
  </si>
  <si>
    <t>Importi fatturati dal 01/1 al 31/12/2011:</t>
  </si>
  <si>
    <t>COSTO PRODUZIONE SII</t>
  </si>
  <si>
    <t>Costo personale SII</t>
  </si>
  <si>
    <t>Costo personale TOTALE</t>
  </si>
  <si>
    <t>Valore produzione TOTALE</t>
  </si>
  <si>
    <t>RISULTATO ESERCIZIO SII</t>
  </si>
  <si>
    <t>COSTO PRODUZIONE TOTALE</t>
  </si>
  <si>
    <t>RISULTATO ESERCIZIO TOTALE</t>
  </si>
  <si>
    <t>INCIDENZA RISULTATO DI ESERCIZIO DEL SII SUL RISULTATO DI ESERCIZIO COMPLESSIVO</t>
  </si>
  <si>
    <t>CALCOLO INCIDENZA DEL RISULTATO DI ESERCIZIO E DEL COSTO DEL PERSONALE DEL SII SUL RISULTATO DI ESERCIZIO E COSTO DEL PERSONALE GLOBALMENTE SOSTENUTI DAL GESTORE</t>
  </si>
  <si>
    <t>IRES ANNO 2011</t>
  </si>
  <si>
    <t>Detrazione Ires- QUOTA IRES RELATIVA AL SOLO SII (DA DETRARRE)</t>
  </si>
  <si>
    <t>IRAP ANNO 2011</t>
  </si>
  <si>
    <t>Detrazione Irap- QUOTA IRAP RELATIVA AL SOLO SII (DA DETRARRE)</t>
  </si>
  <si>
    <t xml:space="preserve">1) determinazione degli importi relativi al servizio idrico integrato fatturati da ciascun gestore </t>
  </si>
  <si>
    <t>ricavi complessivi del SII anno 2011</t>
  </si>
  <si>
    <t>importi fatturati dal 01/01/2011 al 20/07/2011</t>
  </si>
  <si>
    <t>Ricavi SII dal 21/07/2011 al 31/12/2011</t>
  </si>
  <si>
    <t>calcolo incidenza</t>
  </si>
  <si>
    <t>2) riproporzionamento della remunerazione di capitale da PdA 2011 in relazione ai ricavi fatturati da ciascun gestore</t>
  </si>
  <si>
    <t>remunerazione anno 2011 da PdA rev 2011</t>
  </si>
  <si>
    <t>Quota di remunerazione calcolata in proporzione agli importi fatturati dal gestore AdC nel periodo dal 01/01/2011 al 20/07/2011</t>
  </si>
  <si>
    <t>Quota di remunerazione calcolata in proporzione agli importi fatturati dal gestore AdC nel periodo dal 21/07/2011 al 31/12/2011</t>
  </si>
  <si>
    <t>Totale ONERI FISCALI 2011 riferiti al SII</t>
  </si>
  <si>
    <t>incidenza costi SII/totale costi</t>
  </si>
  <si>
    <t>incidenza ricavi SII/totale ricavi</t>
  </si>
  <si>
    <t>percentuale di volume fatturato di competenza periodo 21/07/2011-31/12/2011</t>
  </si>
  <si>
    <t>Remunerazione 2011 inseriti nel Piano d'Ambito riproporzionati sulla base degli importi fatturati nel periodo (Rripr2011)</t>
  </si>
  <si>
    <t xml:space="preserve">riepilogo calcoli </t>
  </si>
  <si>
    <t>3) determinazione degli oneri fiscali</t>
  </si>
  <si>
    <t>4) determinazione degli oneri finanziari</t>
  </si>
  <si>
    <t>TOTALE</t>
  </si>
  <si>
    <t>Ricavi fatturati dal gestore ACQUE DEL CHIAMPO</t>
  </si>
  <si>
    <t xml:space="preserve">Remunerazione del gestore ACQUE DEL CHIAMPO </t>
  </si>
  <si>
    <t>da bilancio 2011</t>
  </si>
  <si>
    <t>INTERESSI ANNO 2011 FINANZIAMENTI A M/L TERMINE</t>
  </si>
  <si>
    <t>INTERESSI ANNO 2011</t>
  </si>
  <si>
    <t>di cui SII</t>
  </si>
  <si>
    <t>Data accensione</t>
  </si>
  <si>
    <t>Data scadenza Rata</t>
  </si>
  <si>
    <t xml:space="preserve">Numero </t>
  </si>
  <si>
    <t xml:space="preserve">Euribor </t>
  </si>
  <si>
    <t>Spread</t>
  </si>
  <si>
    <t>Rate Addebito</t>
  </si>
  <si>
    <t xml:space="preserve">Residuo al </t>
  </si>
  <si>
    <t>Finanziamento</t>
  </si>
  <si>
    <t>Q.ta Cap. 2011</t>
  </si>
  <si>
    <t>Unicredit AATO</t>
  </si>
  <si>
    <t>Rate trimestrali</t>
  </si>
  <si>
    <t>31/01-30/04-31/07-31/10</t>
  </si>
  <si>
    <t>3/6 mesi</t>
  </si>
  <si>
    <t>3 mesi</t>
  </si>
  <si>
    <t>28/02-31/05-31/08-30/11</t>
  </si>
  <si>
    <t>31/03-30/06-30/09-31/12</t>
  </si>
  <si>
    <t>Totale Unicredit AATO</t>
  </si>
  <si>
    <t>Unicredit BEI</t>
  </si>
  <si>
    <t>Rate semestrali</t>
  </si>
  <si>
    <t>15/06/aa -15/12/aa</t>
  </si>
  <si>
    <t>30/06/aa - 31/12/aa</t>
  </si>
  <si>
    <t xml:space="preserve">6 mesi </t>
  </si>
  <si>
    <t>Totale Unicredit BEI</t>
  </si>
  <si>
    <t>Cassa Risparmio del Veneto</t>
  </si>
  <si>
    <t>Rate Mensili</t>
  </si>
  <si>
    <t>Fine Mese</t>
  </si>
  <si>
    <t>1967312-6040789</t>
  </si>
  <si>
    <t>1 mese</t>
  </si>
  <si>
    <t>1934708-60240767</t>
  </si>
  <si>
    <t>725742-60240605</t>
  </si>
  <si>
    <t>Totale Cassa Risparmio del Veneto</t>
  </si>
  <si>
    <t>Cassa Rurale ed Artigiana di Brendola</t>
  </si>
  <si>
    <t>19/mm/aa</t>
  </si>
  <si>
    <t>Tasso fisso 7%</t>
  </si>
  <si>
    <t>29/mm/aa</t>
  </si>
  <si>
    <t>Tasso fisso 6,75%</t>
  </si>
  <si>
    <t>Totale Cassa  Artigiana di Brendola</t>
  </si>
  <si>
    <t>2008</t>
  </si>
  <si>
    <t>31/01/aa - 31/07/aa</t>
  </si>
  <si>
    <t>Pop. Verona BEI</t>
  </si>
  <si>
    <t>Totale Pop. Verona BEI</t>
  </si>
  <si>
    <t xml:space="preserve">TOTALE </t>
  </si>
  <si>
    <t>Cassa Depositi e Prestiti</t>
  </si>
  <si>
    <t>Chiampo + Arzignano</t>
  </si>
  <si>
    <t>TOTALE GLOBALE</t>
  </si>
  <si>
    <t>INTERESSI ANNO 2011 C/C</t>
  </si>
  <si>
    <t>dato da bilancio 2011</t>
  </si>
  <si>
    <t>FATTURATO DA MOD CO DEL FILE ATO</t>
  </si>
  <si>
    <t>percentuale calcolata in base all'incidenza del fatturato del SII sul fatturato globale dell'azienda</t>
  </si>
  <si>
    <t>remunerazione del capitale investito applicata al PdA 2011 AdC</t>
  </si>
  <si>
    <t>DETTAGLIO IMPORTI FATTURATI RELATIVI AL SII (solo civile escluso industriale)</t>
  </si>
  <si>
    <t>percentuale calcolata in relazione all'incidenza del fabbisogno di finanziamento delle opere del servizio idrico civile rispetto all'ammontare del prestito complessivamente concesso al gestore per la realizzazione di investimenti</t>
  </si>
  <si>
    <t>PERDITE SU CREDITI DA BILANCIO 2011 SOLO SII</t>
  </si>
  <si>
    <t>inclusi ammortamenti (dato documentato dal gestore da bilancio 2011 e riproporzionato in base all'incidenza del fatturato derivante dalla regolazione tariffaria sul valore della produzione globale del SII</t>
  </si>
  <si>
    <t>ricavi AdC SII (solo acquedotto, fognatura e depurazione civile)</t>
  </si>
  <si>
    <t>Valore produzione SII (riferiti ai soli servizi di acquedotto, fognatura e depurazione civile)</t>
  </si>
  <si>
    <t>dato documentato dal gestore da bilancio 2011 e riproporzionato in base all'incidenza del fatturato derivante dalle attività oggetto di regolazione tariffaria sul valore della produzione globale del SII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</si>
</sst>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00_-;\-* #,##0.000_-;_-* &quot;-&quot;??_-;_-@_-"/>
    <numFmt numFmtId="167" formatCode="_-* #,##0.0000_-;\-* #,##0.0000_-;_-* &quot;-&quot;??_-;_-@_-"/>
    <numFmt numFmtId="168" formatCode="_-* #,##0.0000_-;\-* #,##0.0000_-;_-* &quot;-&quot;????_-;_-@_-"/>
    <numFmt numFmtId="169" formatCode="dd/mm/yy"/>
    <numFmt numFmtId="170" formatCode="_-[$€]\ * #,##0.00_-;\-[$€]\ * #,##0.00_-;_-[$€]\ * &quot;-&quot;??_-;_-@_-"/>
    <numFmt numFmtId="171" formatCode="_-* #,##0.00_-;\-* #,##0.00_-;_-* &quot;-&quot;_-;_-@_-"/>
    <numFmt numFmtId="172" formatCode="_-* #,##0.00\ [$€-1]_-;\-* #,##0.00\ [$€-1]_-;_-* &quot;-&quot;??\ [$€-1]_-;_-@_-"/>
    <numFmt numFmtId="173" formatCode="_-* #,##0.00\ [$€-1007]_-;\-* #,##0.00\ [$€-1007]_-;_-* &quot;-&quot;??\ [$€-1007]_-;_-@_-"/>
    <numFmt numFmtId="174" formatCode="0.0%"/>
    <numFmt numFmtId="175" formatCode="0.000%"/>
    <numFmt numFmtId="176" formatCode="d\-mmm\-yy"/>
    <numFmt numFmtId="177" formatCode="mmm\-yyyy"/>
    <numFmt numFmtId="178" formatCode="_-* #,##0.00000_-;\-* #,##0.00000_-;_-* &quot;-&quot;??_-;_-@_-"/>
    <numFmt numFmtId="179" formatCode="&quot;€&quot;\ #,##0.00"/>
    <numFmt numFmtId="180" formatCode="0.0000%"/>
    <numFmt numFmtId="181" formatCode="_-&quot;€&quot;\ * #,##0.0000_-;\-&quot;€&quot;\ * #,##0.0000_-;_-&quot;€&quot;\ * &quot;-&quot;????_-;_-@_-"/>
  </numFmts>
  <fonts count="3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"/>
      <name val="Calibri"/>
      <family val="2"/>
    </font>
    <font>
      <sz val="8"/>
      <color indexed="10"/>
      <name val="Arial"/>
      <family val="2"/>
    </font>
    <font>
      <b/>
      <u val="single"/>
      <sz val="8"/>
      <name val="Arial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thin"/>
      <top style="hair"/>
      <bottom style="thin"/>
    </border>
    <border>
      <left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170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2" fillId="7" borderId="1" applyNumberFormat="0" applyAlignment="0" applyProtection="0"/>
    <xf numFmtId="0" fontId="1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5" fillId="0" borderId="0">
      <alignment/>
      <protection/>
    </xf>
    <xf numFmtId="0" fontId="31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165" fontId="5" fillId="0" borderId="0" xfId="80" applyNumberFormat="1" applyFont="1" applyAlignment="1">
      <alignment/>
    </xf>
    <xf numFmtId="165" fontId="6" fillId="0" borderId="0" xfId="80" applyNumberFormat="1" applyFont="1" applyAlignment="1">
      <alignment/>
    </xf>
    <xf numFmtId="0" fontId="6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80" applyAlignment="1">
      <alignment/>
    </xf>
    <xf numFmtId="0" fontId="1" fillId="0" borderId="0" xfId="0" applyFont="1" applyAlignment="1">
      <alignment horizontal="right"/>
    </xf>
    <xf numFmtId="43" fontId="1" fillId="24" borderId="0" xfId="80" applyFont="1" applyFill="1" applyAlignment="1">
      <alignment/>
    </xf>
    <xf numFmtId="43" fontId="1" fillId="4" borderId="0" xfId="80" applyFont="1" applyFill="1" applyAlignment="1">
      <alignment/>
    </xf>
    <xf numFmtId="43" fontId="0" fillId="0" borderId="0" xfId="80" applyFont="1" applyAlignment="1">
      <alignment/>
    </xf>
    <xf numFmtId="43" fontId="1" fillId="25" borderId="0" xfId="8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6" fillId="26" borderId="11" xfId="0" applyFont="1" applyFill="1" applyBorder="1" applyAlignment="1">
      <alignment horizontal="center" vertical="center" wrapText="1"/>
    </xf>
    <xf numFmtId="179" fontId="26" fillId="27" borderId="12" xfId="0" applyNumberFormat="1" applyFont="1" applyFill="1" applyBorder="1" applyAlignment="1">
      <alignment/>
    </xf>
    <xf numFmtId="179" fontId="25" fillId="0" borderId="0" xfId="0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0" xfId="0" applyFont="1" applyFill="1" applyBorder="1" applyAlignment="1">
      <alignment horizontal="justify" vertical="center" wrapText="1"/>
    </xf>
    <xf numFmtId="4" fontId="25" fillId="0" borderId="0" xfId="0" applyNumberFormat="1" applyFont="1" applyFill="1" applyBorder="1" applyAlignment="1">
      <alignment/>
    </xf>
    <xf numFmtId="4" fontId="25" fillId="0" borderId="14" xfId="0" applyNumberFormat="1" applyFont="1" applyFill="1" applyBorder="1" applyAlignment="1">
      <alignment/>
    </xf>
    <xf numFmtId="4" fontId="26" fillId="4" borderId="15" xfId="80" applyNumberFormat="1" applyFont="1" applyFill="1" applyBorder="1" applyAlignment="1" applyProtection="1">
      <alignment vertical="center"/>
      <protection locked="0"/>
    </xf>
    <xf numFmtId="4" fontId="6" fillId="24" borderId="16" xfId="8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4" fontId="7" fillId="24" borderId="17" xfId="0" applyNumberFormat="1" applyFont="1" applyFill="1" applyBorder="1" applyAlignment="1">
      <alignment/>
    </xf>
    <xf numFmtId="44" fontId="26" fillId="28" borderId="11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43" fontId="1" fillId="29" borderId="0" xfId="80" applyFont="1" applyFill="1" applyAlignment="1">
      <alignment/>
    </xf>
    <xf numFmtId="0" fontId="0" fillId="0" borderId="0" xfId="0" applyAlignment="1">
      <alignment horizontal="center"/>
    </xf>
    <xf numFmtId="0" fontId="28" fillId="0" borderId="16" xfId="0" applyFont="1" applyBorder="1" applyAlignment="1">
      <alignment horizontal="justify" vertical="center" wrapText="1"/>
    </xf>
    <xf numFmtId="10" fontId="0" fillId="0" borderId="16" xfId="0" applyNumberFormat="1" applyBorder="1" applyAlignment="1">
      <alignment/>
    </xf>
    <xf numFmtId="10" fontId="26" fillId="24" borderId="18" xfId="0" applyNumberFormat="1" applyFont="1" applyFill="1" applyBorder="1" applyAlignment="1">
      <alignment/>
    </xf>
    <xf numFmtId="0" fontId="1" fillId="8" borderId="0" xfId="0" applyFont="1" applyFill="1" applyAlignment="1">
      <alignment/>
    </xf>
    <xf numFmtId="0" fontId="3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44" fontId="26" fillId="30" borderId="11" xfId="0" applyNumberFormat="1" applyFont="1" applyFill="1" applyBorder="1" applyAlignment="1">
      <alignment horizontal="center" vertical="center" wrapText="1"/>
    </xf>
    <xf numFmtId="179" fontId="25" fillId="27" borderId="19" xfId="0" applyNumberFormat="1" applyFont="1" applyFill="1" applyBorder="1" applyAlignment="1">
      <alignment/>
    </xf>
    <xf numFmtId="43" fontId="1" fillId="27" borderId="12" xfId="80" applyFont="1" applyFill="1" applyBorder="1" applyAlignment="1">
      <alignment/>
    </xf>
    <xf numFmtId="4" fontId="25" fillId="4" borderId="11" xfId="0" applyNumberFormat="1" applyFont="1" applyFill="1" applyBorder="1" applyAlignment="1">
      <alignment/>
    </xf>
    <xf numFmtId="4" fontId="27" fillId="4" borderId="12" xfId="0" applyNumberFormat="1" applyFont="1" applyFill="1" applyBorder="1" applyAlignment="1">
      <alignment/>
    </xf>
    <xf numFmtId="0" fontId="15" fillId="0" borderId="0" xfId="84" applyFont="1" applyAlignment="1">
      <alignment horizontal="center" vertical="center"/>
      <protection/>
    </xf>
    <xf numFmtId="0" fontId="4" fillId="0" borderId="0" xfId="86" applyFont="1">
      <alignment/>
      <protection/>
    </xf>
    <xf numFmtId="0" fontId="2" fillId="0" borderId="0" xfId="86" applyFont="1" applyAlignment="1">
      <alignment horizontal="center"/>
      <protection/>
    </xf>
    <xf numFmtId="0" fontId="3" fillId="0" borderId="0" xfId="86" applyFont="1" applyAlignment="1">
      <alignment horizontal="center"/>
      <protection/>
    </xf>
    <xf numFmtId="0" fontId="3" fillId="0" borderId="0" xfId="86" applyFont="1" applyFill="1" applyAlignment="1">
      <alignment horizontal="center"/>
      <protection/>
    </xf>
    <xf numFmtId="165" fontId="2" fillId="0" borderId="0" xfId="80" applyNumberFormat="1" applyFont="1" applyFill="1" applyAlignment="1">
      <alignment/>
    </xf>
    <xf numFmtId="43" fontId="29" fillId="31" borderId="0" xfId="80" applyFont="1" applyFill="1" applyAlignment="1">
      <alignment horizontal="center"/>
    </xf>
    <xf numFmtId="0" fontId="3" fillId="0" borderId="0" xfId="86" applyFont="1">
      <alignment/>
      <protection/>
    </xf>
    <xf numFmtId="0" fontId="2" fillId="0" borderId="20" xfId="86" applyFont="1" applyBorder="1" applyAlignment="1">
      <alignment horizontal="center"/>
      <protection/>
    </xf>
    <xf numFmtId="0" fontId="2" fillId="0" borderId="21" xfId="86" applyFont="1" applyBorder="1" applyAlignment="1">
      <alignment horizontal="center"/>
      <protection/>
    </xf>
    <xf numFmtId="165" fontId="2" fillId="0" borderId="21" xfId="80" applyNumberFormat="1" applyFont="1" applyFill="1" applyBorder="1" applyAlignment="1">
      <alignment horizontal="center"/>
    </xf>
    <xf numFmtId="165" fontId="2" fillId="0" borderId="0" xfId="80" applyNumberFormat="1" applyFont="1" applyFill="1" applyBorder="1" applyAlignment="1">
      <alignment horizontal="center"/>
    </xf>
    <xf numFmtId="43" fontId="29" fillId="31" borderId="0" xfId="80" applyFont="1" applyFill="1" applyAlignment="1">
      <alignment/>
    </xf>
    <xf numFmtId="176" fontId="2" fillId="0" borderId="22" xfId="86" applyNumberFormat="1" applyFont="1" applyBorder="1" applyAlignment="1">
      <alignment horizontal="center"/>
      <protection/>
    </xf>
    <xf numFmtId="176" fontId="2" fillId="0" borderId="23" xfId="86" applyNumberFormat="1" applyFont="1" applyBorder="1" applyAlignment="1">
      <alignment horizontal="center"/>
      <protection/>
    </xf>
    <xf numFmtId="176" fontId="2" fillId="0" borderId="23" xfId="80" applyNumberFormat="1" applyFont="1" applyFill="1" applyBorder="1" applyAlignment="1">
      <alignment horizontal="center"/>
    </xf>
    <xf numFmtId="176" fontId="2" fillId="0" borderId="0" xfId="80" applyNumberFormat="1" applyFont="1" applyFill="1" applyBorder="1" applyAlignment="1">
      <alignment horizontal="center"/>
    </xf>
    <xf numFmtId="176" fontId="3" fillId="0" borderId="0" xfId="86" applyNumberFormat="1" applyFont="1">
      <alignment/>
      <protection/>
    </xf>
    <xf numFmtId="0" fontId="2" fillId="0" borderId="23" xfId="86" applyFont="1" applyBorder="1">
      <alignment/>
      <protection/>
    </xf>
    <xf numFmtId="0" fontId="30" fillId="0" borderId="0" xfId="86" applyFont="1" applyAlignment="1">
      <alignment horizontal="center"/>
      <protection/>
    </xf>
    <xf numFmtId="165" fontId="2" fillId="0" borderId="0" xfId="80" applyNumberFormat="1" applyFont="1" applyFill="1" applyAlignment="1">
      <alignment horizontal="center"/>
    </xf>
    <xf numFmtId="169" fontId="3" fillId="0" borderId="24" xfId="86" applyNumberFormat="1" applyFont="1" applyBorder="1">
      <alignment/>
      <protection/>
    </xf>
    <xf numFmtId="169" fontId="3" fillId="0" borderId="16" xfId="86" applyNumberFormat="1" applyFont="1" applyBorder="1" applyAlignment="1">
      <alignment horizontal="center"/>
      <protection/>
    </xf>
    <xf numFmtId="0" fontId="3" fillId="0" borderId="16" xfId="86" applyFont="1" applyBorder="1" applyAlignment="1">
      <alignment horizontal="center"/>
      <protection/>
    </xf>
    <xf numFmtId="175" fontId="3" fillId="0" borderId="16" xfId="86" applyNumberFormat="1" applyFont="1" applyBorder="1" applyAlignment="1">
      <alignment horizontal="center"/>
      <protection/>
    </xf>
    <xf numFmtId="165" fontId="3" fillId="0" borderId="16" xfId="80" applyNumberFormat="1" applyFont="1" applyFill="1" applyBorder="1" applyAlignment="1">
      <alignment/>
    </xf>
    <xf numFmtId="165" fontId="2" fillId="0" borderId="16" xfId="80" applyNumberFormat="1" applyFont="1" applyFill="1" applyBorder="1" applyAlignment="1">
      <alignment/>
    </xf>
    <xf numFmtId="43" fontId="29" fillId="31" borderId="16" xfId="80" applyFont="1" applyFill="1" applyBorder="1" applyAlignment="1">
      <alignment/>
    </xf>
    <xf numFmtId="10" fontId="3" fillId="0" borderId="0" xfId="86" applyNumberFormat="1" applyFont="1">
      <alignment/>
      <protection/>
    </xf>
    <xf numFmtId="169" fontId="3" fillId="0" borderId="16" xfId="86" applyNumberFormat="1" applyFont="1" applyBorder="1">
      <alignment/>
      <protection/>
    </xf>
    <xf numFmtId="169" fontId="3" fillId="0" borderId="25" xfId="86" applyNumberFormat="1" applyFont="1" applyBorder="1">
      <alignment/>
      <protection/>
    </xf>
    <xf numFmtId="165" fontId="3" fillId="0" borderId="25" xfId="80" applyNumberFormat="1" applyFont="1" applyFill="1" applyBorder="1" applyAlignment="1">
      <alignment/>
    </xf>
    <xf numFmtId="165" fontId="2" fillId="0" borderId="25" xfId="80" applyNumberFormat="1" applyFont="1" applyFill="1" applyBorder="1" applyAlignment="1">
      <alignment/>
    </xf>
    <xf numFmtId="0" fontId="2" fillId="0" borderId="17" xfId="86" applyFont="1" applyBorder="1">
      <alignment/>
      <protection/>
    </xf>
    <xf numFmtId="0" fontId="2" fillId="0" borderId="0" xfId="86" applyFont="1" applyBorder="1" applyAlignment="1">
      <alignment horizontal="center"/>
      <protection/>
    </xf>
    <xf numFmtId="0" fontId="3" fillId="0" borderId="0" xfId="86" applyFont="1" applyBorder="1" applyAlignment="1">
      <alignment horizontal="center"/>
      <protection/>
    </xf>
    <xf numFmtId="165" fontId="2" fillId="0" borderId="17" xfId="80" applyNumberFormat="1" applyFont="1" applyFill="1" applyBorder="1" applyAlignment="1">
      <alignment/>
    </xf>
    <xf numFmtId="43" fontId="2" fillId="31" borderId="16" xfId="80" applyFont="1" applyFill="1" applyBorder="1" applyAlignment="1">
      <alignment/>
    </xf>
    <xf numFmtId="43" fontId="4" fillId="31" borderId="16" xfId="80" applyFont="1" applyFill="1" applyBorder="1" applyAlignment="1">
      <alignment/>
    </xf>
    <xf numFmtId="0" fontId="30" fillId="0" borderId="0" xfId="86" applyFont="1" applyBorder="1" applyAlignment="1">
      <alignment horizontal="center"/>
      <protection/>
    </xf>
    <xf numFmtId="165" fontId="3" fillId="0" borderId="0" xfId="80" applyNumberFormat="1" applyFont="1" applyFill="1" applyAlignment="1">
      <alignment/>
    </xf>
    <xf numFmtId="169" fontId="3" fillId="0" borderId="24" xfId="86" applyNumberFormat="1" applyFont="1" applyBorder="1" applyAlignment="1">
      <alignment horizontal="right"/>
      <protection/>
    </xf>
    <xf numFmtId="169" fontId="3" fillId="0" borderId="16" xfId="85" applyNumberFormat="1" applyFont="1" applyFill="1" applyBorder="1" applyAlignment="1" quotePrefix="1">
      <alignment horizontal="right"/>
      <protection/>
    </xf>
    <xf numFmtId="169" fontId="3" fillId="0" borderId="16" xfId="85" applyNumberFormat="1" applyFont="1" applyFill="1" applyBorder="1" applyAlignment="1">
      <alignment horizontal="center"/>
      <protection/>
    </xf>
    <xf numFmtId="0" fontId="3" fillId="0" borderId="16" xfId="86" applyFont="1" applyFill="1" applyBorder="1" applyAlignment="1">
      <alignment horizontal="center"/>
      <protection/>
    </xf>
    <xf numFmtId="175" fontId="3" fillId="0" borderId="16" xfId="86" applyNumberFormat="1" applyFont="1" applyFill="1" applyBorder="1" applyAlignment="1">
      <alignment horizontal="center"/>
      <protection/>
    </xf>
    <xf numFmtId="0" fontId="2" fillId="0" borderId="21" xfId="86" applyFont="1" applyBorder="1">
      <alignment/>
      <protection/>
    </xf>
    <xf numFmtId="0" fontId="3" fillId="0" borderId="0" xfId="86" applyFont="1" applyFill="1" applyBorder="1" applyAlignment="1">
      <alignment horizontal="center"/>
      <protection/>
    </xf>
    <xf numFmtId="175" fontId="3" fillId="0" borderId="0" xfId="86" applyNumberFormat="1" applyFont="1" applyFill="1" applyBorder="1" applyAlignment="1">
      <alignment horizontal="center"/>
      <protection/>
    </xf>
    <xf numFmtId="0" fontId="2" fillId="0" borderId="26" xfId="86" applyFont="1" applyBorder="1" applyAlignment="1">
      <alignment horizontal="center"/>
      <protection/>
    </xf>
    <xf numFmtId="175" fontId="3" fillId="0" borderId="0" xfId="86" applyNumberFormat="1" applyFont="1" applyAlignment="1">
      <alignment horizontal="center"/>
      <protection/>
    </xf>
    <xf numFmtId="175" fontId="3" fillId="0" borderId="0" xfId="86" applyNumberFormat="1" applyFont="1" applyFill="1" applyAlignment="1">
      <alignment horizontal="center"/>
      <protection/>
    </xf>
    <xf numFmtId="169" fontId="3" fillId="0" borderId="24" xfId="86" applyNumberFormat="1" applyFont="1" applyBorder="1" applyAlignment="1">
      <alignment horizontal="center"/>
      <protection/>
    </xf>
    <xf numFmtId="175" fontId="3" fillId="0" borderId="27" xfId="86" applyNumberFormat="1" applyFont="1" applyFill="1" applyBorder="1" applyAlignment="1">
      <alignment horizontal="center"/>
      <protection/>
    </xf>
    <xf numFmtId="165" fontId="2" fillId="0" borderId="27" xfId="80" applyNumberFormat="1" applyFont="1" applyFill="1" applyBorder="1" applyAlignment="1">
      <alignment/>
    </xf>
    <xf numFmtId="165" fontId="2" fillId="0" borderId="0" xfId="80" applyNumberFormat="1" applyFont="1" applyFill="1" applyBorder="1" applyAlignment="1">
      <alignment/>
    </xf>
    <xf numFmtId="43" fontId="29" fillId="31" borderId="0" xfId="80" applyFont="1" applyFill="1" applyBorder="1" applyAlignment="1">
      <alignment/>
    </xf>
    <xf numFmtId="41" fontId="3" fillId="0" borderId="28" xfId="81" applyFont="1" applyFill="1" applyBorder="1" applyAlignment="1">
      <alignment horizontal="center"/>
    </xf>
    <xf numFmtId="169" fontId="3" fillId="0" borderId="25" xfId="86" applyNumberFormat="1" applyFont="1" applyBorder="1" applyAlignment="1">
      <alignment horizontal="center"/>
      <protection/>
    </xf>
    <xf numFmtId="0" fontId="2" fillId="0" borderId="0" xfId="86" applyFont="1" applyFill="1" applyBorder="1">
      <alignment/>
      <protection/>
    </xf>
    <xf numFmtId="0" fontId="2" fillId="0" borderId="0" xfId="86" applyFont="1" applyFill="1" applyBorder="1" applyAlignment="1">
      <alignment horizontal="center"/>
      <protection/>
    </xf>
    <xf numFmtId="0" fontId="3" fillId="0" borderId="0" xfId="86" applyFont="1" applyFill="1">
      <alignment/>
      <protection/>
    </xf>
    <xf numFmtId="167" fontId="2" fillId="0" borderId="0" xfId="80" applyNumberFormat="1" applyFont="1" applyFill="1" applyAlignment="1">
      <alignment/>
    </xf>
    <xf numFmtId="1" fontId="3" fillId="0" borderId="16" xfId="85" applyNumberFormat="1" applyFont="1" applyFill="1" applyBorder="1" applyAlignment="1" quotePrefix="1">
      <alignment horizontal="right"/>
      <protection/>
    </xf>
    <xf numFmtId="1" fontId="3" fillId="0" borderId="0" xfId="85" applyNumberFormat="1" applyFont="1" applyFill="1" applyBorder="1" applyAlignment="1" quotePrefix="1">
      <alignment horizontal="right"/>
      <protection/>
    </xf>
    <xf numFmtId="175" fontId="3" fillId="0" borderId="25" xfId="86" applyNumberFormat="1" applyFont="1" applyFill="1" applyBorder="1" applyAlignment="1">
      <alignment horizontal="center"/>
      <protection/>
    </xf>
    <xf numFmtId="0" fontId="2" fillId="0" borderId="17" xfId="86" applyFont="1" applyBorder="1" applyAlignment="1">
      <alignment horizontal="center"/>
      <protection/>
    </xf>
    <xf numFmtId="0" fontId="3" fillId="0" borderId="17" xfId="86" applyFont="1" applyBorder="1" applyAlignment="1">
      <alignment horizontal="center"/>
      <protection/>
    </xf>
    <xf numFmtId="0" fontId="2" fillId="0" borderId="24" xfId="86" applyFont="1" applyBorder="1" applyAlignment="1">
      <alignment horizontal="center"/>
      <protection/>
    </xf>
    <xf numFmtId="41" fontId="3" fillId="0" borderId="16" xfId="81" applyFont="1" applyBorder="1" applyAlignment="1">
      <alignment horizontal="center"/>
    </xf>
    <xf numFmtId="0" fontId="2" fillId="0" borderId="0" xfId="86" applyFont="1">
      <alignment/>
      <protection/>
    </xf>
    <xf numFmtId="43" fontId="2" fillId="31" borderId="17" xfId="80" applyFont="1" applyFill="1" applyBorder="1" applyAlignment="1">
      <alignment/>
    </xf>
    <xf numFmtId="165" fontId="3" fillId="0" borderId="0" xfId="86" applyNumberFormat="1" applyFont="1" applyFill="1" applyAlignment="1">
      <alignment horizontal="center"/>
      <protection/>
    </xf>
    <xf numFmtId="43" fontId="4" fillId="31" borderId="0" xfId="80" applyFont="1" applyFill="1" applyAlignment="1">
      <alignment/>
    </xf>
    <xf numFmtId="165" fontId="2" fillId="22" borderId="29" xfId="80" applyNumberFormat="1" applyFont="1" applyFill="1" applyBorder="1" applyAlignment="1">
      <alignment horizontal="center"/>
    </xf>
    <xf numFmtId="43" fontId="4" fillId="22" borderId="26" xfId="80" applyFont="1" applyFill="1" applyBorder="1" applyAlignment="1">
      <alignment/>
    </xf>
    <xf numFmtId="43" fontId="1" fillId="29" borderId="30" xfId="80" applyFont="1" applyFill="1" applyBorder="1" applyAlignment="1">
      <alignment/>
    </xf>
    <xf numFmtId="0" fontId="0" fillId="0" borderId="10" xfId="0" applyBorder="1" applyAlignment="1">
      <alignment/>
    </xf>
    <xf numFmtId="43" fontId="0" fillId="7" borderId="12" xfId="80" applyFill="1" applyBorder="1" applyAlignment="1">
      <alignment/>
    </xf>
    <xf numFmtId="0" fontId="0" fillId="0" borderId="13" xfId="0" applyBorder="1" applyAlignment="1">
      <alignment/>
    </xf>
    <xf numFmtId="43" fontId="1" fillId="4" borderId="18" xfId="80" applyFont="1" applyFill="1" applyBorder="1" applyAlignment="1">
      <alignment/>
    </xf>
    <xf numFmtId="0" fontId="0" fillId="0" borderId="31" xfId="0" applyBorder="1" applyAlignment="1">
      <alignment/>
    </xf>
    <xf numFmtId="43" fontId="1" fillId="27" borderId="30" xfId="80" applyFont="1" applyFill="1" applyBorder="1" applyAlignment="1">
      <alignment/>
    </xf>
    <xf numFmtId="43" fontId="1" fillId="29" borderId="12" xfId="80" applyFont="1" applyFill="1" applyBorder="1" applyAlignment="1">
      <alignment/>
    </xf>
    <xf numFmtId="43" fontId="1" fillId="4" borderId="18" xfId="0" applyNumberFormat="1" applyFont="1" applyFill="1" applyBorder="1" applyAlignment="1">
      <alignment/>
    </xf>
    <xf numFmtId="43" fontId="0" fillId="7" borderId="30" xfId="80" applyFill="1" applyBorder="1" applyAlignment="1">
      <alignment/>
    </xf>
    <xf numFmtId="43" fontId="0" fillId="29" borderId="18" xfId="80" applyFill="1" applyBorder="1" applyAlignment="1">
      <alignment/>
    </xf>
    <xf numFmtId="43" fontId="28" fillId="0" borderId="31" xfId="80" applyFont="1" applyBorder="1" applyAlignment="1">
      <alignment horizontal="justify" vertical="center"/>
    </xf>
    <xf numFmtId="10" fontId="1" fillId="4" borderId="30" xfId="80" applyNumberFormat="1" applyFont="1" applyFill="1" applyBorder="1" applyAlignment="1">
      <alignment/>
    </xf>
    <xf numFmtId="43" fontId="28" fillId="0" borderId="13" xfId="80" applyFont="1" applyBorder="1" applyAlignment="1">
      <alignment horizontal="justify" vertical="center"/>
    </xf>
    <xf numFmtId="10" fontId="1" fillId="24" borderId="18" xfId="80" applyNumberFormat="1" applyFont="1" applyFill="1" applyBorder="1" applyAlignment="1">
      <alignment/>
    </xf>
    <xf numFmtId="43" fontId="4" fillId="24" borderId="17" xfId="80" applyFont="1" applyFill="1" applyBorder="1" applyAlignment="1">
      <alignment/>
    </xf>
    <xf numFmtId="0" fontId="0" fillId="0" borderId="31" xfId="0" applyBorder="1" applyAlignment="1">
      <alignment horizontal="justify" vertical="center" wrapText="1"/>
    </xf>
    <xf numFmtId="43" fontId="2" fillId="31" borderId="0" xfId="80" applyFont="1" applyFill="1" applyAlignment="1">
      <alignment horizontal="center" wrapText="1"/>
    </xf>
    <xf numFmtId="0" fontId="28" fillId="0" borderId="32" xfId="0" applyFont="1" applyBorder="1" applyAlignment="1">
      <alignment horizontal="justify" vertical="center" wrapText="1"/>
    </xf>
    <xf numFmtId="179" fontId="0" fillId="0" borderId="33" xfId="0" applyNumberFormat="1" applyBorder="1" applyAlignment="1">
      <alignment/>
    </xf>
    <xf numFmtId="43" fontId="0" fillId="7" borderId="12" xfId="80" applyNumberFormat="1" applyFill="1" applyBorder="1" applyAlignment="1">
      <alignment/>
    </xf>
    <xf numFmtId="43" fontId="0" fillId="7" borderId="30" xfId="80" applyNumberFormat="1" applyFill="1" applyBorder="1" applyAlignment="1">
      <alignment/>
    </xf>
    <xf numFmtId="43" fontId="0" fillId="0" borderId="34" xfId="80" applyFont="1" applyBorder="1" applyAlignment="1">
      <alignment horizontal="justify" vertical="center" wrapText="1"/>
    </xf>
    <xf numFmtId="43" fontId="0" fillId="0" borderId="35" xfId="80" applyFont="1" applyBorder="1" applyAlignment="1">
      <alignment horizontal="justify" vertical="center" wrapText="1"/>
    </xf>
    <xf numFmtId="43" fontId="0" fillId="0" borderId="28" xfId="80" applyFont="1" applyBorder="1" applyAlignment="1">
      <alignment horizontal="justify" vertical="center" wrapText="1"/>
    </xf>
    <xf numFmtId="0" fontId="2" fillId="20" borderId="35" xfId="0" applyFont="1" applyFill="1" applyBorder="1" applyAlignment="1" applyProtection="1">
      <alignment horizontal="left" vertical="center"/>
      <protection hidden="1"/>
    </xf>
    <xf numFmtId="0" fontId="2" fillId="20" borderId="28" xfId="0" applyFont="1" applyFill="1" applyBorder="1" applyAlignment="1" applyProtection="1">
      <alignment horizontal="left" vertical="center"/>
      <protection hidden="1"/>
    </xf>
    <xf numFmtId="0" fontId="26" fillId="22" borderId="34" xfId="0" applyFont="1" applyFill="1" applyBorder="1" applyAlignment="1">
      <alignment horizontal="left" vertical="center" wrapText="1"/>
    </xf>
    <xf numFmtId="0" fontId="26" fillId="22" borderId="35" xfId="0" applyFont="1" applyFill="1" applyBorder="1" applyAlignment="1">
      <alignment horizontal="left" vertical="center" wrapText="1"/>
    </xf>
    <xf numFmtId="0" fontId="26" fillId="22" borderId="28" xfId="0" applyFont="1" applyFill="1" applyBorder="1" applyAlignment="1">
      <alignment horizontal="left" vertical="center" wrapText="1"/>
    </xf>
    <xf numFmtId="0" fontId="26" fillId="27" borderId="36" xfId="0" applyFont="1" applyFill="1" applyBorder="1" applyAlignment="1">
      <alignment horizontal="justify" vertical="center" wrapText="1"/>
    </xf>
    <xf numFmtId="0" fontId="26" fillId="27" borderId="37" xfId="0" applyFont="1" applyFill="1" applyBorder="1" applyAlignment="1">
      <alignment horizontal="justify" vertical="center" wrapText="1"/>
    </xf>
    <xf numFmtId="0" fontId="26" fillId="27" borderId="38" xfId="0" applyFont="1" applyFill="1" applyBorder="1" applyAlignment="1">
      <alignment horizontal="justify" vertical="center" wrapText="1"/>
    </xf>
    <xf numFmtId="0" fontId="26" fillId="27" borderId="31" xfId="0" applyFont="1" applyFill="1" applyBorder="1" applyAlignment="1">
      <alignment horizontal="justify" vertical="center" wrapText="1"/>
    </xf>
    <xf numFmtId="0" fontId="26" fillId="27" borderId="39" xfId="0" applyFont="1" applyFill="1" applyBorder="1" applyAlignment="1">
      <alignment horizontal="justify" vertical="center" wrapText="1"/>
    </xf>
    <xf numFmtId="0" fontId="26" fillId="27" borderId="3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0" xfId="0" applyBorder="1" applyAlignment="1">
      <alignment horizontal="center"/>
    </xf>
    <xf numFmtId="41" fontId="3" fillId="0" borderId="34" xfId="81" applyFont="1" applyBorder="1" applyAlignment="1">
      <alignment horizontal="center"/>
    </xf>
    <xf numFmtId="41" fontId="3" fillId="0" borderId="28" xfId="81" applyFont="1" applyBorder="1" applyAlignment="1">
      <alignment horizontal="center"/>
    </xf>
    <xf numFmtId="0" fontId="4" fillId="4" borderId="35" xfId="0" applyFont="1" applyFill="1" applyBorder="1" applyAlignment="1" applyProtection="1">
      <alignment horizontal="left" vertical="center" wrapText="1"/>
      <protection hidden="1"/>
    </xf>
    <xf numFmtId="43" fontId="32" fillId="0" borderId="34" xfId="0" applyNumberFormat="1" applyFont="1" applyBorder="1" applyAlignment="1">
      <alignment horizontal="justify" vertical="center" wrapText="1"/>
    </xf>
    <xf numFmtId="43" fontId="32" fillId="0" borderId="35" xfId="0" applyNumberFormat="1" applyFont="1" applyBorder="1" applyAlignment="1">
      <alignment horizontal="justify" vertical="center" wrapText="1"/>
    </xf>
    <xf numFmtId="43" fontId="32" fillId="0" borderId="28" xfId="0" applyNumberFormat="1" applyFont="1" applyBorder="1" applyAlignment="1">
      <alignment horizontal="justify" vertical="center" wrapText="1"/>
    </xf>
    <xf numFmtId="43" fontId="0" fillId="0" borderId="40" xfId="80" applyFont="1" applyBorder="1" applyAlignment="1">
      <alignment horizontal="justify" vertical="center" wrapText="1"/>
    </xf>
    <xf numFmtId="43" fontId="0" fillId="0" borderId="27" xfId="80" applyFont="1" applyBorder="1" applyAlignment="1">
      <alignment horizontal="justify" vertical="center" wrapText="1"/>
    </xf>
    <xf numFmtId="43" fontId="0" fillId="0" borderId="41" xfId="80" applyFont="1" applyBorder="1" applyAlignment="1">
      <alignment horizontal="justify" vertical="center" wrapText="1"/>
    </xf>
    <xf numFmtId="0" fontId="32" fillId="0" borderId="40" xfId="0" applyFont="1" applyBorder="1" applyAlignment="1">
      <alignment horizontal="justify" vertical="center" wrapText="1"/>
    </xf>
    <xf numFmtId="0" fontId="32" fillId="0" borderId="27" xfId="0" applyFont="1" applyBorder="1" applyAlignment="1">
      <alignment horizontal="justify" vertical="center" wrapText="1"/>
    </xf>
    <xf numFmtId="0" fontId="32" fillId="0" borderId="41" xfId="0" applyFont="1" applyBorder="1" applyAlignment="1">
      <alignment horizontal="justify" vertical="center" wrapText="1"/>
    </xf>
    <xf numFmtId="0" fontId="32" fillId="0" borderId="42" xfId="0" applyFont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0" fontId="32" fillId="0" borderId="43" xfId="0" applyFont="1" applyBorder="1" applyAlignment="1">
      <alignment horizontal="justify" vertical="center" wrapText="1"/>
    </xf>
    <xf numFmtId="0" fontId="32" fillId="0" borderId="44" xfId="0" applyFont="1" applyBorder="1" applyAlignment="1">
      <alignment horizontal="justify" vertical="center" wrapText="1"/>
    </xf>
    <xf numFmtId="0" fontId="32" fillId="0" borderId="45" xfId="0" applyFont="1" applyBorder="1" applyAlignment="1">
      <alignment horizontal="justify" vertical="center" wrapText="1"/>
    </xf>
    <xf numFmtId="0" fontId="32" fillId="0" borderId="46" xfId="0" applyFont="1" applyBorder="1" applyAlignment="1">
      <alignment horizontal="justify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Comma [0]" xfId="81"/>
    <cellStyle name="Neutral" xfId="82"/>
    <cellStyle name="Neutrale" xfId="83"/>
    <cellStyle name="Normale 2" xfId="84"/>
    <cellStyle name="Normale_Ammortamenti" xfId="85"/>
    <cellStyle name="Normale_Oneri finanziari 2011" xfId="86"/>
    <cellStyle name="Nota" xfId="87"/>
    <cellStyle name="Note" xfId="88"/>
    <cellStyle name="Output" xfId="89"/>
    <cellStyle name="Percent" xfId="90"/>
    <cellStyle name="Testo avviso" xfId="91"/>
    <cellStyle name="Testo descrittivo" xfId="92"/>
    <cellStyle name="Title" xfId="93"/>
    <cellStyle name="Titolo" xfId="94"/>
    <cellStyle name="Titolo 1" xfId="95"/>
    <cellStyle name="Titolo 2" xfId="96"/>
    <cellStyle name="Titolo 3" xfId="97"/>
    <cellStyle name="Titolo 4" xfId="98"/>
    <cellStyle name="Total" xfId="99"/>
    <cellStyle name="Totale" xfId="100"/>
    <cellStyle name="Valore non valido" xfId="101"/>
    <cellStyle name="Valore valido" xfId="102"/>
    <cellStyle name="Currency" xfId="103"/>
    <cellStyle name="Currency [0]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%20e%20OP%20MC%20&amp;%20AdC_rev%20140413%20ANN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 AdC PEF"/>
      <sheetName val="CP MC PEF"/>
      <sheetName val="CP AdC"/>
      <sheetName val="OP AdC"/>
      <sheetName val="OP MC"/>
      <sheetName val="CP MC"/>
      <sheetName val="Op&amp;Cp"/>
      <sheetName val="riparto dati di pianificazione"/>
      <sheetName val="rip invest+of"/>
      <sheetName val="riparto ammortamenti"/>
      <sheetName val="Servizi e costi"/>
      <sheetName val="Costi operativi I"/>
      <sheetName val="Costi operativi II"/>
      <sheetName val="Remunerazione"/>
      <sheetName val="tariffa reale media"/>
      <sheetName val="conto economico"/>
      <sheetName val="rendiconto finanziaro"/>
      <sheetName val="rendfin"/>
      <sheetName val="Gestione 20 anni (confronto)"/>
      <sheetName val="gestione tariffa"/>
      <sheetName val="gestione 20 anni (applicata)"/>
      <sheetName val="Gestione 30 anni (investimenti)"/>
      <sheetName val="Gestione 30 anni (costi)"/>
    </sheetNames>
    <sheetDataSet>
      <sheetData sheetId="13">
        <row r="57">
          <cell r="D57">
            <v>398012.6315789473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18"/>
  <sheetViews>
    <sheetView tabSelected="1" zoomScalePageLayoutView="0" workbookViewId="0" topLeftCell="A13">
      <selection activeCell="C39" sqref="C39"/>
    </sheetView>
  </sheetViews>
  <sheetFormatPr defaultColWidth="9.140625" defaultRowHeight="15"/>
  <cols>
    <col min="1" max="1" width="7.00390625" style="0" customWidth="1"/>
    <col min="2" max="2" width="29.140625" style="0" customWidth="1"/>
    <col min="3" max="3" width="18.421875" style="0" bestFit="1" customWidth="1"/>
    <col min="4" max="4" width="17.57421875" style="0" customWidth="1"/>
    <col min="5" max="5" width="14.140625" style="0" customWidth="1"/>
    <col min="6" max="6" width="14.8515625" style="0" customWidth="1"/>
    <col min="7" max="7" width="12.7109375" style="0" customWidth="1"/>
    <col min="8" max="8" width="11.00390625" style="0" customWidth="1"/>
    <col min="9" max="9" width="10.421875" style="0" customWidth="1"/>
    <col min="10" max="10" width="11.7109375" style="0" customWidth="1"/>
    <col min="11" max="11" width="8.421875" style="0" customWidth="1"/>
    <col min="13" max="13" width="9.28125" style="0" customWidth="1"/>
    <col min="14" max="14" width="7.7109375" style="0" customWidth="1"/>
    <col min="15" max="15" width="6.7109375" style="0" customWidth="1"/>
    <col min="16" max="16" width="6.421875" style="0" customWidth="1"/>
    <col min="18" max="18" width="14.28125" style="0" bestFit="1" customWidth="1"/>
    <col min="20" max="20" width="14.28125" style="0" bestFit="1" customWidth="1"/>
  </cols>
  <sheetData>
    <row r="2" spans="2:7" ht="15">
      <c r="B2" s="144" t="s">
        <v>20</v>
      </c>
      <c r="C2" s="145"/>
      <c r="D2" s="145"/>
      <c r="E2" s="145"/>
      <c r="F2" s="146"/>
      <c r="G2" s="11"/>
    </row>
    <row r="3" spans="2:7" ht="15" customHeight="1">
      <c r="B3" s="11"/>
      <c r="C3" s="147" t="s">
        <v>38</v>
      </c>
      <c r="D3" s="148"/>
      <c r="E3" s="148"/>
      <c r="F3" s="149"/>
      <c r="G3" s="11"/>
    </row>
    <row r="4" spans="2:7" ht="38.25">
      <c r="B4" s="11"/>
      <c r="C4" s="12"/>
      <c r="D4" s="13" t="s">
        <v>21</v>
      </c>
      <c r="E4" s="34" t="s">
        <v>22</v>
      </c>
      <c r="F4" s="35" t="s">
        <v>23</v>
      </c>
      <c r="G4" s="11"/>
    </row>
    <row r="5" spans="2:7" ht="63.75">
      <c r="B5" s="11"/>
      <c r="C5" s="18" t="s">
        <v>98</v>
      </c>
      <c r="D5" s="36">
        <f>F17</f>
        <v>10356164</v>
      </c>
      <c r="E5" s="37">
        <f>D5-F5</f>
        <v>2666356.0600000005</v>
      </c>
      <c r="F5" s="14">
        <f>F16</f>
        <v>7689807.9399999995</v>
      </c>
      <c r="G5" s="15">
        <f>SUM(E5:F5)</f>
        <v>10356164</v>
      </c>
    </row>
    <row r="6" spans="2:7" ht="15">
      <c r="B6" s="11"/>
      <c r="C6" s="16" t="s">
        <v>24</v>
      </c>
      <c r="D6" s="17"/>
      <c r="E6" s="17"/>
      <c r="F6" s="32">
        <f>F5/D5</f>
        <v>0.7425343920779933</v>
      </c>
      <c r="G6" s="15"/>
    </row>
    <row r="7" spans="3:7" ht="15">
      <c r="C7" s="11"/>
      <c r="D7" s="11"/>
      <c r="E7" s="11"/>
      <c r="F7" s="15"/>
      <c r="G7" s="15"/>
    </row>
    <row r="9" spans="2:7" ht="15">
      <c r="B9" s="144" t="s">
        <v>25</v>
      </c>
      <c r="C9" s="145"/>
      <c r="D9" s="145"/>
      <c r="E9" s="145"/>
      <c r="F9" s="146"/>
      <c r="G9" s="11"/>
    </row>
    <row r="10" spans="2:7" ht="15" customHeight="1">
      <c r="B10" s="11"/>
      <c r="C10" s="150" t="s">
        <v>39</v>
      </c>
      <c r="D10" s="151"/>
      <c r="E10" s="151"/>
      <c r="F10" s="152"/>
      <c r="G10" s="19"/>
    </row>
    <row r="11" spans="2:7" ht="101.25">
      <c r="B11" s="11"/>
      <c r="C11" s="12"/>
      <c r="D11" s="13" t="s">
        <v>26</v>
      </c>
      <c r="E11" s="34" t="s">
        <v>27</v>
      </c>
      <c r="F11" s="35" t="s">
        <v>28</v>
      </c>
      <c r="G11" s="19"/>
    </row>
    <row r="12" spans="2:7" ht="51">
      <c r="B12" s="11"/>
      <c r="C12" s="18" t="s">
        <v>93</v>
      </c>
      <c r="D12" s="26">
        <f>'[1]Remunerazione'!$D$57</f>
        <v>398012.6315789473</v>
      </c>
      <c r="E12" s="39">
        <f>E5*D12/D5</f>
        <v>102474.56415011134</v>
      </c>
      <c r="F12" s="40">
        <f>D12*F6</f>
        <v>295538.06742883596</v>
      </c>
      <c r="G12" s="19">
        <f>SUM(E12:F12)</f>
        <v>398012.6315789473</v>
      </c>
    </row>
    <row r="13" spans="2:7" ht="15">
      <c r="B13" s="11"/>
      <c r="C13" s="16" t="s">
        <v>24</v>
      </c>
      <c r="D13" s="17"/>
      <c r="E13" s="20"/>
      <c r="F13" s="32">
        <f>F12/D12</f>
        <v>0.7425343920779933</v>
      </c>
      <c r="G13" s="19"/>
    </row>
    <row r="15" spans="2:6" ht="15">
      <c r="B15" s="157" t="s">
        <v>94</v>
      </c>
      <c r="C15" s="158"/>
      <c r="D15" s="158"/>
      <c r="E15" s="158"/>
      <c r="F15" s="159"/>
    </row>
    <row r="16" spans="2:6" ht="15">
      <c r="B16" s="153" t="s">
        <v>2</v>
      </c>
      <c r="C16" s="154"/>
      <c r="D16" s="154"/>
      <c r="E16" s="23"/>
      <c r="F16" s="38">
        <f>530203.79-1641.33+2262173.9-89747.56+1902007.37-39656.99+1102499.52-31784.09+990395.46-16748.37+529835.83-15267.86+475996.5-8045.35+88096.84+11490.28</f>
        <v>7689807.9399999995</v>
      </c>
    </row>
    <row r="17" spans="2:7" ht="21.75" customHeight="1">
      <c r="B17" s="155" t="s">
        <v>6</v>
      </c>
      <c r="C17" s="156"/>
      <c r="D17" s="156"/>
      <c r="E17" s="24"/>
      <c r="F17" s="38">
        <v>10356164</v>
      </c>
      <c r="G17" s="30" t="s">
        <v>91</v>
      </c>
    </row>
    <row r="18" spans="5:6" ht="84">
      <c r="E18" s="30" t="s">
        <v>32</v>
      </c>
      <c r="F18" s="31">
        <f>+F16/F17</f>
        <v>0.7425343920779933</v>
      </c>
    </row>
    <row r="20" spans="2:6" ht="15" customHeight="1">
      <c r="B20" s="144" t="s">
        <v>35</v>
      </c>
      <c r="C20" s="145"/>
      <c r="D20" s="145"/>
      <c r="E20" s="145"/>
      <c r="F20" s="146"/>
    </row>
    <row r="22" spans="2:18" ht="60">
      <c r="B22" s="133" t="s">
        <v>99</v>
      </c>
      <c r="C22" s="117">
        <v>10356164</v>
      </c>
      <c r="D22" s="166"/>
      <c r="E22" s="167"/>
      <c r="F22" s="168"/>
      <c r="G22" s="29"/>
      <c r="Q22">
        <f>C22/R22</f>
        <v>0.9882580843403271</v>
      </c>
      <c r="R22" s="117">
        <v>10479210</v>
      </c>
    </row>
    <row r="23" spans="2:18" ht="29.25" customHeight="1">
      <c r="B23" s="118" t="s">
        <v>7</v>
      </c>
      <c r="C23" s="137">
        <f>R23*Q22</f>
        <v>9981454.088225352</v>
      </c>
      <c r="D23" s="139" t="s">
        <v>97</v>
      </c>
      <c r="E23" s="140"/>
      <c r="F23" s="140"/>
      <c r="G23" s="140"/>
      <c r="H23" s="140"/>
      <c r="I23" s="141"/>
      <c r="R23" s="119">
        <v>10100048</v>
      </c>
    </row>
    <row r="24" spans="2:4" ht="15">
      <c r="B24" s="120" t="s">
        <v>11</v>
      </c>
      <c r="C24" s="121">
        <f>C22-C23</f>
        <v>374709.91177464835</v>
      </c>
      <c r="D24" s="5"/>
    </row>
    <row r="25" spans="3:4" ht="15">
      <c r="C25" s="5"/>
      <c r="D25" s="5"/>
    </row>
    <row r="26" spans="2:5" ht="15">
      <c r="B26" s="122" t="s">
        <v>10</v>
      </c>
      <c r="C26" s="123">
        <v>41586378</v>
      </c>
      <c r="D26" s="27">
        <f>C22/C26</f>
        <v>0.2490277946302513</v>
      </c>
      <c r="E26" t="s">
        <v>31</v>
      </c>
    </row>
    <row r="27" spans="2:5" ht="15">
      <c r="B27" s="118" t="s">
        <v>12</v>
      </c>
      <c r="C27" s="124">
        <v>39353199</v>
      </c>
      <c r="D27" s="27">
        <f>C23/C27</f>
        <v>0.2536376798294175</v>
      </c>
      <c r="E27" t="s">
        <v>30</v>
      </c>
    </row>
    <row r="28" spans="2:4" ht="15">
      <c r="B28" s="120" t="s">
        <v>13</v>
      </c>
      <c r="C28" s="125">
        <f>C26-C27</f>
        <v>2233179</v>
      </c>
      <c r="D28" s="5"/>
    </row>
    <row r="29" spans="3:4" ht="15">
      <c r="C29" s="5"/>
      <c r="D29" s="5"/>
    </row>
    <row r="30" spans="2:18" ht="27.75" customHeight="1">
      <c r="B30" s="122" t="s">
        <v>8</v>
      </c>
      <c r="C30" s="138">
        <f>R30*Q22</f>
        <v>2630173.7838573707</v>
      </c>
      <c r="D30" s="139" t="str">
        <f>D23</f>
        <v>inclusi ammortamenti (dato documentato dal gestore da bilancio 2011 e riproporzionato in base all'incidenza del fatturato derivante dalla regolazione tariffaria sul valore della produzione globale del SII</v>
      </c>
      <c r="E30" s="140"/>
      <c r="F30" s="140"/>
      <c r="G30" s="140"/>
      <c r="H30" s="140"/>
      <c r="I30" s="141">
        <f>I23</f>
        <v>0</v>
      </c>
      <c r="R30" s="126">
        <v>2661424</v>
      </c>
    </row>
    <row r="31" spans="2:4" ht="15">
      <c r="B31" s="120" t="s">
        <v>9</v>
      </c>
      <c r="C31" s="127">
        <v>8567934</v>
      </c>
      <c r="D31" s="9" t="s">
        <v>40</v>
      </c>
    </row>
    <row r="32" spans="3:4" ht="15">
      <c r="C32" s="5"/>
      <c r="D32" s="5"/>
    </row>
    <row r="33" spans="2:3" ht="36">
      <c r="B33" s="128" t="s">
        <v>14</v>
      </c>
      <c r="C33" s="129">
        <f>C24/C28</f>
        <v>0.1677921527000963</v>
      </c>
    </row>
    <row r="34" spans="2:3" ht="45" customHeight="1">
      <c r="B34" s="130" t="s">
        <v>15</v>
      </c>
      <c r="C34" s="131">
        <f>(C24+C30)/(C28+C31)</f>
        <v>0.278201301628084</v>
      </c>
    </row>
    <row r="35" spans="3:4" ht="15">
      <c r="C35" s="5"/>
      <c r="D35" s="5"/>
    </row>
    <row r="36" spans="2:4" ht="15">
      <c r="B36" t="s">
        <v>16</v>
      </c>
      <c r="C36" s="28">
        <v>456613</v>
      </c>
      <c r="D36" s="9" t="s">
        <v>90</v>
      </c>
    </row>
    <row r="37" spans="2:4" ht="15">
      <c r="B37" t="s">
        <v>17</v>
      </c>
      <c r="C37" s="8">
        <f>C36*C33</f>
        <v>76616.07822084907</v>
      </c>
      <c r="D37" s="5"/>
    </row>
    <row r="38" spans="3:4" ht="15">
      <c r="C38" s="5"/>
      <c r="D38" s="5"/>
    </row>
    <row r="39" spans="2:4" ht="15">
      <c r="B39" t="s">
        <v>18</v>
      </c>
      <c r="C39" s="28">
        <v>465246</v>
      </c>
      <c r="D39" s="9" t="s">
        <v>90</v>
      </c>
    </row>
    <row r="40" spans="2:4" ht="15">
      <c r="B40" t="s">
        <v>19</v>
      </c>
      <c r="C40" s="7">
        <f>C39*C34</f>
        <v>129432.04277725956</v>
      </c>
      <c r="D40" s="5"/>
    </row>
    <row r="41" spans="2:4" ht="15">
      <c r="B41" s="6" t="s">
        <v>29</v>
      </c>
      <c r="C41" s="10">
        <f>C37+C40</f>
        <v>206048.12099810864</v>
      </c>
      <c r="D41" s="5"/>
    </row>
    <row r="44" spans="2:6" ht="15">
      <c r="B44" s="144" t="s">
        <v>36</v>
      </c>
      <c r="C44" s="145"/>
      <c r="D44" s="145"/>
      <c r="E44" s="145"/>
      <c r="F44" s="146"/>
    </row>
    <row r="45" spans="1:8" ht="15">
      <c r="A45" s="41"/>
      <c r="B45" s="41"/>
      <c r="C45" s="41"/>
      <c r="D45" s="41"/>
      <c r="E45" s="41"/>
      <c r="F45" s="41"/>
      <c r="G45" s="41"/>
      <c r="H45" s="41"/>
    </row>
    <row r="46" spans="1:11" ht="23.25">
      <c r="A46" s="41"/>
      <c r="B46" s="42" t="s">
        <v>41</v>
      </c>
      <c r="C46" s="43"/>
      <c r="D46" s="44"/>
      <c r="E46" s="44"/>
      <c r="F46" s="44"/>
      <c r="G46" s="45"/>
      <c r="H46" s="46"/>
      <c r="I46" s="134" t="s">
        <v>42</v>
      </c>
      <c r="J46" s="47" t="s">
        <v>43</v>
      </c>
      <c r="K46" s="48"/>
    </row>
    <row r="47" spans="1:11" ht="15.75" thickBot="1">
      <c r="A47" s="41"/>
      <c r="B47" s="42"/>
      <c r="C47" s="44"/>
      <c r="D47" s="44"/>
      <c r="E47" s="44"/>
      <c r="F47" s="44"/>
      <c r="G47" s="45"/>
      <c r="H47" s="46"/>
      <c r="I47" s="46"/>
      <c r="J47" s="47"/>
      <c r="K47" s="48"/>
    </row>
    <row r="48" spans="1:11" ht="15">
      <c r="A48" s="41"/>
      <c r="B48" s="49" t="s">
        <v>44</v>
      </c>
      <c r="C48" s="49" t="s">
        <v>45</v>
      </c>
      <c r="D48" s="50" t="s">
        <v>46</v>
      </c>
      <c r="E48" s="50" t="s">
        <v>47</v>
      </c>
      <c r="F48" s="50" t="s">
        <v>48</v>
      </c>
      <c r="G48" s="51" t="s">
        <v>49</v>
      </c>
      <c r="H48" s="51" t="s">
        <v>50</v>
      </c>
      <c r="I48" s="52"/>
      <c r="J48" s="53"/>
      <c r="K48" s="48"/>
    </row>
    <row r="49" spans="1:11" ht="15.75" thickBot="1">
      <c r="A49" s="41"/>
      <c r="B49" s="54"/>
      <c r="C49" s="54"/>
      <c r="D49" s="55" t="s">
        <v>51</v>
      </c>
      <c r="E49" s="55"/>
      <c r="F49" s="55"/>
      <c r="G49" s="56" t="s">
        <v>52</v>
      </c>
      <c r="H49" s="56">
        <v>40908</v>
      </c>
      <c r="I49" s="57"/>
      <c r="J49" s="53"/>
      <c r="K49" s="58"/>
    </row>
    <row r="50" spans="1:11" ht="15.75" thickBot="1">
      <c r="A50" s="41"/>
      <c r="B50" s="59" t="s">
        <v>53</v>
      </c>
      <c r="C50" s="60" t="s">
        <v>54</v>
      </c>
      <c r="D50" s="44"/>
      <c r="E50" s="44"/>
      <c r="F50" s="44"/>
      <c r="G50" s="61"/>
      <c r="H50" s="46"/>
      <c r="I50" s="46"/>
      <c r="J50" s="53"/>
      <c r="K50" s="48"/>
    </row>
    <row r="51" spans="1:11" ht="15">
      <c r="A51" s="41"/>
      <c r="B51" s="62">
        <v>38197</v>
      </c>
      <c r="C51" s="63" t="s">
        <v>55</v>
      </c>
      <c r="D51" s="64">
        <v>4017927</v>
      </c>
      <c r="E51" s="64" t="s">
        <v>56</v>
      </c>
      <c r="F51" s="65">
        <v>0.015</v>
      </c>
      <c r="G51" s="66">
        <v>32040.98</v>
      </c>
      <c r="H51" s="67">
        <v>292048.14</v>
      </c>
      <c r="I51" s="67">
        <v>8888.34</v>
      </c>
      <c r="J51" s="68">
        <v>8888.34</v>
      </c>
      <c r="K51" s="69">
        <v>1</v>
      </c>
    </row>
    <row r="52" spans="1:11" ht="15">
      <c r="A52" s="41"/>
      <c r="B52" s="70">
        <v>38637</v>
      </c>
      <c r="C52" s="63" t="s">
        <v>55</v>
      </c>
      <c r="D52" s="64">
        <v>4033197</v>
      </c>
      <c r="E52" s="64" t="s">
        <v>57</v>
      </c>
      <c r="F52" s="65">
        <v>0.015</v>
      </c>
      <c r="G52" s="66">
        <v>3481.22</v>
      </c>
      <c r="H52" s="67">
        <v>37934.91</v>
      </c>
      <c r="I52" s="67">
        <v>1145.88</v>
      </c>
      <c r="J52" s="68">
        <v>1145.88</v>
      </c>
      <c r="K52" s="69">
        <v>1</v>
      </c>
    </row>
    <row r="53" spans="1:11" ht="15">
      <c r="A53" s="41"/>
      <c r="B53" s="70">
        <v>38638</v>
      </c>
      <c r="C53" s="63" t="s">
        <v>55</v>
      </c>
      <c r="D53" s="64">
        <v>4033231</v>
      </c>
      <c r="E53" s="64" t="s">
        <v>57</v>
      </c>
      <c r="F53" s="65">
        <v>0.015</v>
      </c>
      <c r="G53" s="66">
        <v>30475.91</v>
      </c>
      <c r="H53" s="67">
        <v>332096.92</v>
      </c>
      <c r="I53" s="67">
        <v>10031.35</v>
      </c>
      <c r="J53" s="68">
        <v>10031.35</v>
      </c>
      <c r="K53" s="69">
        <v>1</v>
      </c>
    </row>
    <row r="54" spans="1:11" ht="15">
      <c r="A54" s="41"/>
      <c r="B54" s="70">
        <v>39267</v>
      </c>
      <c r="C54" s="63" t="s">
        <v>55</v>
      </c>
      <c r="D54" s="64">
        <v>4054226</v>
      </c>
      <c r="E54" s="64" t="s">
        <v>57</v>
      </c>
      <c r="F54" s="65">
        <v>0.015</v>
      </c>
      <c r="G54" s="66">
        <v>7049.1</v>
      </c>
      <c r="H54" s="67">
        <v>107632.35</v>
      </c>
      <c r="I54" s="67">
        <v>3215.43</v>
      </c>
      <c r="J54" s="68">
        <v>3215.43</v>
      </c>
      <c r="K54" s="69">
        <v>1</v>
      </c>
    </row>
    <row r="55" spans="1:11" ht="15">
      <c r="A55" s="41"/>
      <c r="B55" s="70">
        <v>38492</v>
      </c>
      <c r="C55" s="63" t="s">
        <v>58</v>
      </c>
      <c r="D55" s="64">
        <v>4028173</v>
      </c>
      <c r="E55" s="64" t="s">
        <v>57</v>
      </c>
      <c r="F55" s="65">
        <v>0.015</v>
      </c>
      <c r="G55" s="66">
        <v>4671.89</v>
      </c>
      <c r="H55" s="67">
        <v>47493.7</v>
      </c>
      <c r="I55" s="67">
        <v>1430.16</v>
      </c>
      <c r="J55" s="68">
        <v>1430.16</v>
      </c>
      <c r="K55" s="69">
        <v>1</v>
      </c>
    </row>
    <row r="56" spans="1:11" ht="15">
      <c r="A56" s="41"/>
      <c r="B56" s="70">
        <v>38492</v>
      </c>
      <c r="C56" s="63" t="s">
        <v>58</v>
      </c>
      <c r="D56" s="64">
        <v>4028178</v>
      </c>
      <c r="E56" s="64" t="s">
        <v>57</v>
      </c>
      <c r="F56" s="65">
        <v>0.015</v>
      </c>
      <c r="G56" s="66">
        <v>33637.65</v>
      </c>
      <c r="H56" s="67">
        <v>341954.6</v>
      </c>
      <c r="I56" s="67">
        <v>10297.13</v>
      </c>
      <c r="J56" s="68">
        <v>10297.13</v>
      </c>
      <c r="K56" s="69">
        <v>1</v>
      </c>
    </row>
    <row r="57" spans="1:11" ht="15">
      <c r="A57" s="41"/>
      <c r="B57" s="70">
        <v>38678</v>
      </c>
      <c r="C57" s="63" t="s">
        <v>58</v>
      </c>
      <c r="D57" s="64">
        <v>4034481</v>
      </c>
      <c r="E57" s="64" t="s">
        <v>57</v>
      </c>
      <c r="F57" s="65">
        <v>0.015</v>
      </c>
      <c r="G57" s="66">
        <v>11922.44</v>
      </c>
      <c r="H57" s="67">
        <v>130937.38</v>
      </c>
      <c r="I57" s="67">
        <v>3854.6</v>
      </c>
      <c r="J57" s="68">
        <v>3854.6</v>
      </c>
      <c r="K57" s="69">
        <v>1</v>
      </c>
    </row>
    <row r="58" spans="1:11" ht="15">
      <c r="A58" s="41"/>
      <c r="B58" s="70">
        <v>38678</v>
      </c>
      <c r="C58" s="63" t="s">
        <v>58</v>
      </c>
      <c r="D58" s="64">
        <v>4034484</v>
      </c>
      <c r="E58" s="64" t="s">
        <v>57</v>
      </c>
      <c r="F58" s="65">
        <v>0.015</v>
      </c>
      <c r="G58" s="66">
        <v>3041.44</v>
      </c>
      <c r="H58" s="67">
        <v>33402.4</v>
      </c>
      <c r="I58" s="67">
        <v>1076.67</v>
      </c>
      <c r="J58" s="68">
        <v>1076.67</v>
      </c>
      <c r="K58" s="69">
        <v>1</v>
      </c>
    </row>
    <row r="59" spans="1:11" ht="15">
      <c r="A59" s="41"/>
      <c r="B59" s="70">
        <v>38686</v>
      </c>
      <c r="C59" s="63" t="s">
        <v>58</v>
      </c>
      <c r="D59" s="64">
        <v>4034947</v>
      </c>
      <c r="E59" s="64" t="s">
        <v>57</v>
      </c>
      <c r="F59" s="65">
        <v>0.015</v>
      </c>
      <c r="G59" s="66">
        <v>21717.95</v>
      </c>
      <c r="H59" s="67">
        <v>239761.47</v>
      </c>
      <c r="I59" s="67">
        <v>7192.81</v>
      </c>
      <c r="J59" s="68">
        <v>7192.81</v>
      </c>
      <c r="K59" s="69">
        <v>1</v>
      </c>
    </row>
    <row r="60" spans="1:11" ht="15">
      <c r="A60" s="41"/>
      <c r="B60" s="70">
        <v>39296</v>
      </c>
      <c r="C60" s="63" t="s">
        <v>58</v>
      </c>
      <c r="D60" s="64">
        <v>4055728</v>
      </c>
      <c r="E60" s="64" t="s">
        <v>57</v>
      </c>
      <c r="F60" s="65">
        <v>0.015</v>
      </c>
      <c r="G60" s="66">
        <v>20787.37</v>
      </c>
      <c r="H60" s="67">
        <v>319417.05</v>
      </c>
      <c r="I60" s="67">
        <v>9464.74</v>
      </c>
      <c r="J60" s="68">
        <v>9464.74</v>
      </c>
      <c r="K60" s="69">
        <v>1</v>
      </c>
    </row>
    <row r="61" spans="1:11" ht="15">
      <c r="A61" s="41"/>
      <c r="B61" s="70">
        <v>39577</v>
      </c>
      <c r="C61" s="63" t="s">
        <v>58</v>
      </c>
      <c r="D61" s="64">
        <v>4064526</v>
      </c>
      <c r="E61" s="64" t="s">
        <v>57</v>
      </c>
      <c r="F61" s="65">
        <v>0.02</v>
      </c>
      <c r="G61" s="66">
        <v>12079.94</v>
      </c>
      <c r="H61" s="67">
        <v>211895.17</v>
      </c>
      <c r="I61" s="67">
        <v>6253.92</v>
      </c>
      <c r="J61" s="68">
        <v>6253.92</v>
      </c>
      <c r="K61" s="69">
        <v>1</v>
      </c>
    </row>
    <row r="62" spans="1:11" ht="15">
      <c r="A62" s="41"/>
      <c r="B62" s="70">
        <v>38055</v>
      </c>
      <c r="C62" s="63" t="s">
        <v>59</v>
      </c>
      <c r="D62" s="64">
        <v>4009846</v>
      </c>
      <c r="E62" s="64" t="s">
        <v>57</v>
      </c>
      <c r="F62" s="65">
        <v>0.015</v>
      </c>
      <c r="G62" s="66">
        <v>19324.82</v>
      </c>
      <c r="H62" s="67">
        <v>162875.4</v>
      </c>
      <c r="I62" s="67">
        <v>5019.46</v>
      </c>
      <c r="J62" s="68">
        <v>5019.46</v>
      </c>
      <c r="K62" s="69">
        <v>1</v>
      </c>
    </row>
    <row r="63" spans="1:11" ht="15">
      <c r="A63" s="41"/>
      <c r="B63" s="70">
        <v>38420</v>
      </c>
      <c r="C63" s="63" t="s">
        <v>59</v>
      </c>
      <c r="D63" s="64">
        <v>4025271</v>
      </c>
      <c r="E63" s="64" t="s">
        <v>57</v>
      </c>
      <c r="F63" s="65">
        <v>0.015</v>
      </c>
      <c r="G63" s="66">
        <v>22884.01</v>
      </c>
      <c r="H63" s="67">
        <v>224702.47</v>
      </c>
      <c r="I63" s="67">
        <v>6859.07</v>
      </c>
      <c r="J63" s="68">
        <v>6859.07</v>
      </c>
      <c r="K63" s="69">
        <v>1</v>
      </c>
    </row>
    <row r="64" spans="1:11" ht="15">
      <c r="A64" s="41"/>
      <c r="B64" s="70">
        <v>38888</v>
      </c>
      <c r="C64" s="63" t="s">
        <v>59</v>
      </c>
      <c r="D64" s="64">
        <v>4041143</v>
      </c>
      <c r="E64" s="64" t="s">
        <v>57</v>
      </c>
      <c r="F64" s="65">
        <v>0.015</v>
      </c>
      <c r="G64" s="66">
        <v>22372.79</v>
      </c>
      <c r="H64" s="67">
        <v>271581.93</v>
      </c>
      <c r="I64" s="67">
        <v>8198.39</v>
      </c>
      <c r="J64" s="68">
        <v>8198.39</v>
      </c>
      <c r="K64" s="69">
        <v>1</v>
      </c>
    </row>
    <row r="65" spans="1:11" ht="15">
      <c r="A65" s="41"/>
      <c r="B65" s="70">
        <v>38964</v>
      </c>
      <c r="C65" s="63" t="s">
        <v>59</v>
      </c>
      <c r="D65" s="64">
        <v>4043232</v>
      </c>
      <c r="E65" s="64" t="s">
        <v>57</v>
      </c>
      <c r="F65" s="65">
        <v>0.015</v>
      </c>
      <c r="G65" s="66">
        <v>3199.94</v>
      </c>
      <c r="H65" s="67">
        <v>40797.08</v>
      </c>
      <c r="I65" s="67">
        <v>1228.78</v>
      </c>
      <c r="J65" s="68">
        <v>1228.78</v>
      </c>
      <c r="K65" s="69">
        <v>1</v>
      </c>
    </row>
    <row r="66" spans="1:11" ht="15">
      <c r="A66" s="41"/>
      <c r="B66" s="70">
        <v>38989</v>
      </c>
      <c r="C66" s="63" t="s">
        <v>59</v>
      </c>
      <c r="D66" s="64">
        <v>4043862</v>
      </c>
      <c r="E66" s="64" t="s">
        <v>57</v>
      </c>
      <c r="F66" s="65">
        <v>0.015</v>
      </c>
      <c r="G66" s="66">
        <v>33079.83</v>
      </c>
      <c r="H66" s="67">
        <v>424150.44</v>
      </c>
      <c r="I66" s="67">
        <v>12771.87</v>
      </c>
      <c r="J66" s="68">
        <v>12771.87</v>
      </c>
      <c r="K66" s="69">
        <v>1</v>
      </c>
    </row>
    <row r="67" spans="1:11" ht="15">
      <c r="A67" s="41"/>
      <c r="B67" s="70">
        <v>38989</v>
      </c>
      <c r="C67" s="63" t="s">
        <v>59</v>
      </c>
      <c r="D67" s="64">
        <v>4043866</v>
      </c>
      <c r="E67" s="64" t="s">
        <v>57</v>
      </c>
      <c r="F67" s="65">
        <v>0.015</v>
      </c>
      <c r="G67" s="66">
        <v>12525.93</v>
      </c>
      <c r="H67" s="67">
        <v>160607.73</v>
      </c>
      <c r="I67" s="67">
        <v>4836.16</v>
      </c>
      <c r="J67" s="68">
        <v>4836.16</v>
      </c>
      <c r="K67" s="69">
        <v>1</v>
      </c>
    </row>
    <row r="68" spans="1:11" ht="15.75" thickBot="1">
      <c r="A68" s="41"/>
      <c r="B68" s="71">
        <v>38336</v>
      </c>
      <c r="C68" s="63" t="s">
        <v>59</v>
      </c>
      <c r="D68" s="64">
        <v>4022626</v>
      </c>
      <c r="E68" s="64" t="s">
        <v>57</v>
      </c>
      <c r="F68" s="65">
        <v>0.015</v>
      </c>
      <c r="G68" s="72">
        <v>2472.47</v>
      </c>
      <c r="H68" s="73">
        <v>23483</v>
      </c>
      <c r="I68" s="67">
        <v>718.23</v>
      </c>
      <c r="J68" s="68">
        <v>718.23</v>
      </c>
      <c r="K68" s="69">
        <v>1</v>
      </c>
    </row>
    <row r="69" spans="1:11" ht="15.75" thickBot="1">
      <c r="A69" s="41"/>
      <c r="B69" s="74" t="s">
        <v>60</v>
      </c>
      <c r="C69" s="75"/>
      <c r="D69" s="76"/>
      <c r="E69" s="76"/>
      <c r="F69" s="76"/>
      <c r="G69" s="77">
        <v>296765.68</v>
      </c>
      <c r="H69" s="77">
        <v>3402772.14</v>
      </c>
      <c r="I69" s="78">
        <v>102482.99</v>
      </c>
      <c r="J69" s="79">
        <v>102482.99</v>
      </c>
      <c r="K69" s="69"/>
    </row>
    <row r="70" spans="1:11" ht="15.75" thickBot="1">
      <c r="A70" s="41"/>
      <c r="B70" s="74" t="s">
        <v>61</v>
      </c>
      <c r="C70" s="80" t="s">
        <v>62</v>
      </c>
      <c r="D70" s="44"/>
      <c r="E70" s="44"/>
      <c r="F70" s="44"/>
      <c r="G70" s="81"/>
      <c r="H70" s="46"/>
      <c r="I70" s="67"/>
      <c r="J70" s="53"/>
      <c r="K70" s="48"/>
    </row>
    <row r="71" spans="1:11" ht="15">
      <c r="A71" s="41"/>
      <c r="B71" s="82">
        <v>40162</v>
      </c>
      <c r="C71" s="63" t="s">
        <v>63</v>
      </c>
      <c r="D71" s="64">
        <v>4060016</v>
      </c>
      <c r="E71" s="64" t="s">
        <v>57</v>
      </c>
      <c r="F71" s="65">
        <v>0.01</v>
      </c>
      <c r="G71" s="66">
        <v>142800</v>
      </c>
      <c r="H71" s="67">
        <v>1570800</v>
      </c>
      <c r="I71" s="67">
        <v>39038.18</v>
      </c>
      <c r="J71" s="68">
        <v>39038.18</v>
      </c>
      <c r="K71" s="69">
        <v>1</v>
      </c>
    </row>
    <row r="72" spans="1:11" ht="15.75" thickBot="1">
      <c r="A72" s="41"/>
      <c r="B72" s="83">
        <v>40178</v>
      </c>
      <c r="C72" s="84" t="s">
        <v>64</v>
      </c>
      <c r="D72" s="85">
        <v>4066890</v>
      </c>
      <c r="E72" s="85" t="s">
        <v>65</v>
      </c>
      <c r="F72" s="86">
        <v>0.01</v>
      </c>
      <c r="G72" s="66">
        <v>145520</v>
      </c>
      <c r="H72" s="67">
        <v>1673480</v>
      </c>
      <c r="I72" s="67">
        <v>43582.61</v>
      </c>
      <c r="J72" s="68">
        <v>43582.61</v>
      </c>
      <c r="K72" s="69">
        <v>1</v>
      </c>
    </row>
    <row r="73" spans="1:11" ht="15.75" thickBot="1">
      <c r="A73" s="41"/>
      <c r="B73" s="87" t="s">
        <v>66</v>
      </c>
      <c r="C73" s="75"/>
      <c r="D73" s="88"/>
      <c r="E73" s="88"/>
      <c r="F73" s="89"/>
      <c r="G73" s="77">
        <v>288320</v>
      </c>
      <c r="H73" s="77">
        <v>3244280</v>
      </c>
      <c r="I73" s="78">
        <v>82620.79</v>
      </c>
      <c r="J73" s="79">
        <v>82620.79</v>
      </c>
      <c r="K73" s="69">
        <v>1</v>
      </c>
    </row>
    <row r="74" spans="1:11" ht="15.75" thickBot="1">
      <c r="A74" s="41"/>
      <c r="B74" s="74" t="s">
        <v>67</v>
      </c>
      <c r="C74" s="90"/>
      <c r="D74" s="60" t="s">
        <v>68</v>
      </c>
      <c r="E74" s="44"/>
      <c r="F74" s="91"/>
      <c r="G74" s="92"/>
      <c r="H74" s="46"/>
      <c r="I74" s="46"/>
      <c r="J74" s="53"/>
      <c r="K74" s="48"/>
    </row>
    <row r="75" spans="1:11" ht="15">
      <c r="A75" s="41"/>
      <c r="B75" s="62">
        <v>39457</v>
      </c>
      <c r="C75" s="93" t="s">
        <v>69</v>
      </c>
      <c r="D75" s="64" t="s">
        <v>70</v>
      </c>
      <c r="E75" s="64" t="s">
        <v>71</v>
      </c>
      <c r="F75" s="65">
        <v>0.01</v>
      </c>
      <c r="G75" s="66">
        <v>32463.18</v>
      </c>
      <c r="H75" s="67">
        <v>39953.46</v>
      </c>
      <c r="I75" s="67">
        <v>1180.86</v>
      </c>
      <c r="J75" s="68">
        <v>1180.86</v>
      </c>
      <c r="K75" s="69">
        <v>1</v>
      </c>
    </row>
    <row r="76" spans="1:11" ht="15">
      <c r="A76" s="41"/>
      <c r="B76" s="70">
        <v>39366</v>
      </c>
      <c r="C76" s="93" t="s">
        <v>69</v>
      </c>
      <c r="D76" s="64" t="s">
        <v>72</v>
      </c>
      <c r="E76" s="64" t="s">
        <v>71</v>
      </c>
      <c r="F76" s="65">
        <v>0.01</v>
      </c>
      <c r="G76" s="66">
        <v>76502.18</v>
      </c>
      <c r="H76" s="67">
        <v>73553.05</v>
      </c>
      <c r="I76" s="67">
        <v>2333.39</v>
      </c>
      <c r="J76" s="79">
        <v>2333.39</v>
      </c>
      <c r="K76" s="69">
        <v>1</v>
      </c>
    </row>
    <row r="77" spans="1:11" ht="15.75" thickBot="1">
      <c r="A77" s="41"/>
      <c r="B77" s="71">
        <v>38350</v>
      </c>
      <c r="C77" s="93" t="s">
        <v>69</v>
      </c>
      <c r="D77" s="64" t="s">
        <v>73</v>
      </c>
      <c r="E77" s="64" t="s">
        <v>65</v>
      </c>
      <c r="F77" s="65">
        <v>0.0125</v>
      </c>
      <c r="G77" s="94"/>
      <c r="H77" s="95"/>
      <c r="I77" s="96"/>
      <c r="J77" s="97"/>
      <c r="K77" s="48"/>
    </row>
    <row r="78" spans="1:11" ht="15.75" thickBot="1">
      <c r="A78" s="41"/>
      <c r="B78" s="74" t="s">
        <v>74</v>
      </c>
      <c r="C78" s="90"/>
      <c r="D78" s="76"/>
      <c r="E78" s="76"/>
      <c r="F78" s="76"/>
      <c r="G78" s="77">
        <v>108965.36</v>
      </c>
      <c r="H78" s="77">
        <v>113506.51</v>
      </c>
      <c r="I78" s="78">
        <v>3514.25</v>
      </c>
      <c r="J78" s="79">
        <v>3514.25</v>
      </c>
      <c r="K78" s="69"/>
    </row>
    <row r="79" spans="1:11" ht="15.75" thickBot="1">
      <c r="A79" s="41"/>
      <c r="B79" s="74" t="s">
        <v>75</v>
      </c>
      <c r="C79" s="90"/>
      <c r="D79" s="60" t="s">
        <v>68</v>
      </c>
      <c r="E79" s="44"/>
      <c r="F79" s="44"/>
      <c r="G79" s="45"/>
      <c r="H79" s="46"/>
      <c r="I79" s="46"/>
      <c r="J79" s="53"/>
      <c r="K79" s="48"/>
    </row>
    <row r="80" spans="1:11" ht="15">
      <c r="A80" s="41"/>
      <c r="B80" s="70">
        <v>37579</v>
      </c>
      <c r="C80" s="63" t="s">
        <v>76</v>
      </c>
      <c r="D80" s="64">
        <v>146211</v>
      </c>
      <c r="E80" s="160" t="s">
        <v>77</v>
      </c>
      <c r="F80" s="161"/>
      <c r="G80" s="98"/>
      <c r="H80" s="67">
        <v>0</v>
      </c>
      <c r="I80" s="96"/>
      <c r="J80" s="53"/>
      <c r="K80" s="48"/>
    </row>
    <row r="81" spans="1:11" ht="15.75" thickBot="1">
      <c r="A81" s="41"/>
      <c r="B81" s="71">
        <v>37589</v>
      </c>
      <c r="C81" s="99" t="s">
        <v>78</v>
      </c>
      <c r="D81" s="64">
        <v>146229</v>
      </c>
      <c r="E81" s="160" t="s">
        <v>79</v>
      </c>
      <c r="F81" s="161"/>
      <c r="G81" s="98"/>
      <c r="H81" s="67">
        <v>0</v>
      </c>
      <c r="I81" s="96"/>
      <c r="J81" s="53"/>
      <c r="K81" s="48"/>
    </row>
    <row r="82" spans="1:11" ht="15.75" thickBot="1">
      <c r="A82" s="41"/>
      <c r="B82" s="74" t="s">
        <v>80</v>
      </c>
      <c r="C82" s="90"/>
      <c r="D82" s="44"/>
      <c r="E82" s="44"/>
      <c r="F82" s="44"/>
      <c r="G82" s="45"/>
      <c r="H82" s="77">
        <v>0</v>
      </c>
      <c r="I82" s="96"/>
      <c r="J82" s="53"/>
      <c r="K82" s="48"/>
    </row>
    <row r="83" spans="1:11" ht="15.75" thickBot="1">
      <c r="A83" s="41"/>
      <c r="B83" s="100"/>
      <c r="C83" s="101"/>
      <c r="D83" s="45"/>
      <c r="E83" s="45"/>
      <c r="F83" s="45"/>
      <c r="G83" s="45"/>
      <c r="H83" s="96"/>
      <c r="I83" s="96"/>
      <c r="J83" s="53"/>
      <c r="K83" s="102"/>
    </row>
    <row r="84" spans="1:11" ht="15.75" thickBot="1">
      <c r="A84" s="41"/>
      <c r="B84" s="74" t="s">
        <v>61</v>
      </c>
      <c r="C84" s="80" t="s">
        <v>62</v>
      </c>
      <c r="D84" s="44"/>
      <c r="E84" s="44"/>
      <c r="F84" s="44"/>
      <c r="G84" s="45"/>
      <c r="H84" s="103"/>
      <c r="I84" s="103"/>
      <c r="J84" s="53"/>
      <c r="K84" s="48"/>
    </row>
    <row r="85" spans="1:16" ht="15" customHeight="1">
      <c r="A85" s="41"/>
      <c r="B85" s="83" t="s">
        <v>81</v>
      </c>
      <c r="C85" s="84" t="s">
        <v>64</v>
      </c>
      <c r="D85" s="85">
        <v>4064173</v>
      </c>
      <c r="E85" s="85" t="s">
        <v>65</v>
      </c>
      <c r="F85" s="86">
        <v>0.008</v>
      </c>
      <c r="G85" s="66">
        <v>416666.66</v>
      </c>
      <c r="H85" s="67">
        <v>6666666.68</v>
      </c>
      <c r="I85" s="67">
        <v>162990.63</v>
      </c>
      <c r="J85" s="68">
        <v>49983.793235857935</v>
      </c>
      <c r="K85" s="69">
        <v>0.30666666688666666</v>
      </c>
      <c r="L85" s="169" t="s">
        <v>95</v>
      </c>
      <c r="M85" s="170"/>
      <c r="N85" s="170"/>
      <c r="O85" s="170"/>
      <c r="P85" s="171"/>
    </row>
    <row r="86" spans="1:16" ht="15">
      <c r="A86" s="41"/>
      <c r="B86" s="104">
        <v>2010</v>
      </c>
      <c r="C86" s="84" t="s">
        <v>82</v>
      </c>
      <c r="D86" s="85">
        <v>4095691</v>
      </c>
      <c r="E86" s="85" t="s">
        <v>65</v>
      </c>
      <c r="F86" s="86">
        <v>0.014</v>
      </c>
      <c r="G86" s="86"/>
      <c r="H86" s="67">
        <v>2500000</v>
      </c>
      <c r="I86" s="67">
        <v>73992.29999999993</v>
      </c>
      <c r="J86" s="68">
        <v>24664.1</v>
      </c>
      <c r="K86" s="69">
        <v>0.3333333333333333</v>
      </c>
      <c r="L86" s="172"/>
      <c r="M86" s="173"/>
      <c r="N86" s="173"/>
      <c r="O86" s="173"/>
      <c r="P86" s="174"/>
    </row>
    <row r="87" spans="1:16" ht="15.75" thickBot="1">
      <c r="A87" s="41"/>
      <c r="B87" s="105">
        <v>2010</v>
      </c>
      <c r="C87" s="84" t="s">
        <v>82</v>
      </c>
      <c r="D87" s="85">
        <v>4095692</v>
      </c>
      <c r="E87" s="85" t="s">
        <v>65</v>
      </c>
      <c r="F87" s="86">
        <v>0.014</v>
      </c>
      <c r="G87" s="106"/>
      <c r="H87" s="73">
        <v>5000000</v>
      </c>
      <c r="I87" s="67">
        <v>384060.15</v>
      </c>
      <c r="J87" s="68">
        <v>128020.05</v>
      </c>
      <c r="K87" s="69">
        <v>0.3333333333333333</v>
      </c>
      <c r="L87" s="172"/>
      <c r="M87" s="173"/>
      <c r="N87" s="173"/>
      <c r="O87" s="173"/>
      <c r="P87" s="174"/>
    </row>
    <row r="88" spans="1:16" ht="15.75" thickBot="1">
      <c r="A88" s="41"/>
      <c r="B88" s="74" t="s">
        <v>66</v>
      </c>
      <c r="C88" s="75"/>
      <c r="D88" s="88"/>
      <c r="E88" s="88"/>
      <c r="F88" s="89"/>
      <c r="G88" s="77">
        <v>416666.66</v>
      </c>
      <c r="H88" s="77">
        <v>14166666.68</v>
      </c>
      <c r="I88" s="78">
        <v>621043.08</v>
      </c>
      <c r="J88" s="79">
        <v>202667.9432358578</v>
      </c>
      <c r="K88" s="69"/>
      <c r="L88" s="175"/>
      <c r="M88" s="176"/>
      <c r="N88" s="176"/>
      <c r="O88" s="176"/>
      <c r="P88" s="177"/>
    </row>
    <row r="89" spans="1:11" ht="15.75" thickBot="1">
      <c r="A89" s="41"/>
      <c r="B89" s="74" t="s">
        <v>83</v>
      </c>
      <c r="C89" s="80" t="s">
        <v>62</v>
      </c>
      <c r="D89" s="44"/>
      <c r="E89" s="44"/>
      <c r="F89" s="44"/>
      <c r="G89" s="45"/>
      <c r="H89" s="46"/>
      <c r="I89" s="46"/>
      <c r="J89" s="53"/>
      <c r="K89" s="48"/>
    </row>
    <row r="90" spans="1:11" ht="15">
      <c r="A90" s="41"/>
      <c r="B90" s="82"/>
      <c r="C90" s="63" t="s">
        <v>63</v>
      </c>
      <c r="D90" s="64">
        <v>413849</v>
      </c>
      <c r="E90" s="64" t="s">
        <v>57</v>
      </c>
      <c r="F90" s="65"/>
      <c r="G90" s="66">
        <v>937500</v>
      </c>
      <c r="H90" s="67">
        <v>2812500</v>
      </c>
      <c r="I90" s="67">
        <v>75288.29</v>
      </c>
      <c r="J90" s="68">
        <v>0</v>
      </c>
      <c r="K90" s="69">
        <v>0</v>
      </c>
    </row>
    <row r="91" spans="1:11" ht="15.75" thickBot="1">
      <c r="A91" s="41"/>
      <c r="B91" s="82"/>
      <c r="C91" s="63" t="s">
        <v>63</v>
      </c>
      <c r="D91" s="64">
        <v>399234</v>
      </c>
      <c r="E91" s="64" t="s">
        <v>57</v>
      </c>
      <c r="F91" s="65"/>
      <c r="G91" s="66">
        <v>625000</v>
      </c>
      <c r="H91" s="67">
        <v>1562500</v>
      </c>
      <c r="I91" s="67">
        <v>43381.49</v>
      </c>
      <c r="J91" s="68">
        <v>43381.49</v>
      </c>
      <c r="K91" s="69">
        <v>1</v>
      </c>
    </row>
    <row r="92" spans="1:11" ht="15.75" thickBot="1">
      <c r="A92" s="41"/>
      <c r="B92" s="74" t="s">
        <v>84</v>
      </c>
      <c r="C92" s="90"/>
      <c r="D92" s="88"/>
      <c r="E92" s="88"/>
      <c r="F92" s="89"/>
      <c r="G92" s="77">
        <v>1562500</v>
      </c>
      <c r="H92" s="77">
        <v>4375000</v>
      </c>
      <c r="I92" s="78">
        <v>118669.78</v>
      </c>
      <c r="J92" s="79">
        <v>43381.49</v>
      </c>
      <c r="K92" s="69"/>
    </row>
    <row r="93" spans="1:11" ht="15.75" thickBot="1">
      <c r="A93" s="41"/>
      <c r="B93" s="48"/>
      <c r="C93" s="44"/>
      <c r="D93" s="44"/>
      <c r="E93" s="44"/>
      <c r="F93" s="44"/>
      <c r="G93" s="45"/>
      <c r="H93" s="46"/>
      <c r="I93" s="46"/>
      <c r="J93" s="53"/>
      <c r="K93" s="48"/>
    </row>
    <row r="94" spans="1:11" ht="15.75" thickBot="1">
      <c r="A94" s="41"/>
      <c r="B94" s="74" t="s">
        <v>85</v>
      </c>
      <c r="C94" s="107"/>
      <c r="D94" s="108"/>
      <c r="E94" s="108"/>
      <c r="F94" s="108"/>
      <c r="G94" s="77">
        <v>2673217.7</v>
      </c>
      <c r="H94" s="77">
        <v>25302225.330000002</v>
      </c>
      <c r="I94" s="78">
        <v>928330.89</v>
      </c>
      <c r="J94" s="79">
        <v>434667.4632358578</v>
      </c>
      <c r="K94" s="48"/>
    </row>
    <row r="95" spans="1:11" ht="15.75" thickBot="1">
      <c r="A95" s="41"/>
      <c r="B95" s="48"/>
      <c r="C95" s="44"/>
      <c r="D95" s="44"/>
      <c r="E95" s="44"/>
      <c r="F95" s="44"/>
      <c r="G95" s="45"/>
      <c r="H95" s="46"/>
      <c r="I95" s="46"/>
      <c r="J95" s="53"/>
      <c r="K95" s="48"/>
    </row>
    <row r="96" spans="1:11" ht="15.75" thickBot="1">
      <c r="A96" s="41"/>
      <c r="B96" s="74" t="s">
        <v>86</v>
      </c>
      <c r="C96" s="80" t="s">
        <v>62</v>
      </c>
      <c r="D96" s="44"/>
      <c r="E96" s="44"/>
      <c r="F96" s="44"/>
      <c r="G96" s="45"/>
      <c r="H96" s="46"/>
      <c r="I96" s="46"/>
      <c r="J96" s="53"/>
      <c r="K96" s="48"/>
    </row>
    <row r="97" spans="1:11" ht="15">
      <c r="A97" s="41"/>
      <c r="B97" s="109" t="s">
        <v>87</v>
      </c>
      <c r="C97" s="110" t="s">
        <v>64</v>
      </c>
      <c r="D97" s="64"/>
      <c r="E97" s="64"/>
      <c r="F97" s="64"/>
      <c r="G97" s="66">
        <v>141854.94</v>
      </c>
      <c r="H97" s="67">
        <v>498841.82</v>
      </c>
      <c r="I97" s="67">
        <v>38982.72</v>
      </c>
      <c r="J97" s="68">
        <v>0</v>
      </c>
      <c r="K97" s="69">
        <v>0</v>
      </c>
    </row>
    <row r="98" spans="1:11" ht="15">
      <c r="A98" s="41"/>
      <c r="B98" s="111"/>
      <c r="C98" s="44"/>
      <c r="D98" s="44"/>
      <c r="E98" s="44"/>
      <c r="F98" s="44"/>
      <c r="G98" s="45"/>
      <c r="H98" s="46"/>
      <c r="I98" s="46"/>
      <c r="J98" s="53"/>
      <c r="K98" s="48"/>
    </row>
    <row r="99" spans="1:11" ht="15.75" thickBot="1">
      <c r="A99" s="41"/>
      <c r="B99" s="48"/>
      <c r="C99" s="44"/>
      <c r="D99" s="44"/>
      <c r="E99" s="44"/>
      <c r="F99" s="44"/>
      <c r="G99" s="45"/>
      <c r="H99" s="46"/>
      <c r="I99" s="46"/>
      <c r="J99" s="53"/>
      <c r="K99" s="48"/>
    </row>
    <row r="100" spans="1:11" ht="15.75" thickBot="1">
      <c r="A100" s="41"/>
      <c r="B100" s="74" t="s">
        <v>88</v>
      </c>
      <c r="C100" s="44"/>
      <c r="D100" s="44"/>
      <c r="E100" s="44"/>
      <c r="F100" s="44"/>
      <c r="G100" s="77">
        <v>2815072.64</v>
      </c>
      <c r="H100" s="77">
        <v>25801067.150000002</v>
      </c>
      <c r="I100" s="112">
        <v>967313.61</v>
      </c>
      <c r="J100" s="132">
        <v>434667.4632358578</v>
      </c>
      <c r="K100" s="69"/>
    </row>
    <row r="101" spans="1:11" ht="15">
      <c r="A101" s="41"/>
      <c r="B101" s="48"/>
      <c r="C101" s="44"/>
      <c r="D101" s="44"/>
      <c r="E101" s="44"/>
      <c r="F101" s="44"/>
      <c r="G101" s="113"/>
      <c r="H101" s="46"/>
      <c r="I101" s="46"/>
      <c r="J101" s="53"/>
      <c r="K101" s="69"/>
    </row>
    <row r="102" spans="1:16" ht="39.75" customHeight="1">
      <c r="A102" s="41"/>
      <c r="B102" s="42" t="s">
        <v>89</v>
      </c>
      <c r="C102" s="44"/>
      <c r="D102" s="44"/>
      <c r="E102" s="44"/>
      <c r="F102" s="44"/>
      <c r="G102" s="45"/>
      <c r="H102" s="46"/>
      <c r="I102" s="46">
        <v>35189</v>
      </c>
      <c r="J102" s="114">
        <v>9468</v>
      </c>
      <c r="K102" s="69">
        <v>0.26906135440052287</v>
      </c>
      <c r="L102" s="163" t="s">
        <v>92</v>
      </c>
      <c r="M102" s="164"/>
      <c r="N102" s="164"/>
      <c r="O102" s="164"/>
      <c r="P102" s="165"/>
    </row>
    <row r="103" spans="1:11" ht="15.75" thickBot="1">
      <c r="A103" s="41"/>
      <c r="B103" s="42"/>
      <c r="C103" s="44"/>
      <c r="D103" s="44"/>
      <c r="E103" s="44"/>
      <c r="F103" s="44"/>
      <c r="G103" s="45"/>
      <c r="H103" s="46"/>
      <c r="I103" s="46"/>
      <c r="J103" s="114"/>
      <c r="K103" s="69"/>
    </row>
    <row r="104" spans="1:11" ht="15.75" thickBot="1">
      <c r="A104" s="41"/>
      <c r="B104" s="48"/>
      <c r="C104" s="44"/>
      <c r="D104" s="44"/>
      <c r="E104" s="44"/>
      <c r="F104" s="44"/>
      <c r="G104" s="45"/>
      <c r="H104" s="46"/>
      <c r="I104" s="115" t="s">
        <v>37</v>
      </c>
      <c r="J104" s="116">
        <v>444135.4632358578</v>
      </c>
      <c r="K104" s="48"/>
    </row>
    <row r="106" ht="15">
      <c r="B106" s="33" t="s">
        <v>34</v>
      </c>
    </row>
    <row r="108" spans="2:7" ht="23.25" customHeight="1">
      <c r="B108" s="162" t="s">
        <v>33</v>
      </c>
      <c r="C108" s="162"/>
      <c r="D108" s="162"/>
      <c r="E108" s="162"/>
      <c r="F108" s="162"/>
      <c r="G108" s="21">
        <f>F12</f>
        <v>295538.06742883596</v>
      </c>
    </row>
    <row r="109" ht="15">
      <c r="G109" s="1"/>
    </row>
    <row r="110" spans="2:7" ht="15">
      <c r="B110" s="142" t="s">
        <v>3</v>
      </c>
      <c r="C110" s="142"/>
      <c r="D110" s="142"/>
      <c r="E110" s="142"/>
      <c r="F110" s="143"/>
      <c r="G110" s="22">
        <f>C41/365*riepilogo!C118</f>
        <v>92580.52559915018</v>
      </c>
    </row>
    <row r="111" ht="15">
      <c r="G111" s="2"/>
    </row>
    <row r="112" spans="2:8" ht="15">
      <c r="B112" s="142" t="s">
        <v>4</v>
      </c>
      <c r="C112" s="142"/>
      <c r="D112" s="142"/>
      <c r="E112" s="142"/>
      <c r="F112" s="143"/>
      <c r="G112" s="22">
        <f>J104/365*C118</f>
        <v>199556.75608405663</v>
      </c>
      <c r="H112" s="4"/>
    </row>
    <row r="113" ht="15">
      <c r="G113" s="3"/>
    </row>
    <row r="114" spans="2:7" ht="15">
      <c r="B114" s="142" t="s">
        <v>5</v>
      </c>
      <c r="C114" s="142"/>
      <c r="D114" s="142"/>
      <c r="E114" s="142"/>
      <c r="F114" s="143"/>
      <c r="G114" s="22">
        <f>C115/365*C118</f>
        <v>9683.163899765372</v>
      </c>
    </row>
    <row r="115" spans="2:18" ht="60.75" customHeight="1" thickBot="1">
      <c r="B115" s="135" t="s">
        <v>96</v>
      </c>
      <c r="C115" s="136">
        <f>R115*Q22</f>
        <v>21550.944045209515</v>
      </c>
      <c r="D115" s="139" t="s">
        <v>100</v>
      </c>
      <c r="E115" s="140"/>
      <c r="F115" s="141"/>
      <c r="G115" s="3"/>
      <c r="R115" s="136">
        <v>21807</v>
      </c>
    </row>
    <row r="116" spans="7:8" ht="15.75" thickBot="1">
      <c r="G116" s="25">
        <f>G108-G110-G112-G114</f>
        <v>-6282.378154136204</v>
      </c>
      <c r="H116" s="4"/>
    </row>
    <row r="118" spans="2:4" ht="15">
      <c r="B118" t="s">
        <v>0</v>
      </c>
      <c r="C118">
        <v>164</v>
      </c>
      <c r="D118" t="s">
        <v>1</v>
      </c>
    </row>
  </sheetData>
  <sheetProtection/>
  <mergeCells count="21">
    <mergeCell ref="L102:P102"/>
    <mergeCell ref="D22:F22"/>
    <mergeCell ref="L85:P88"/>
    <mergeCell ref="B110:F110"/>
    <mergeCell ref="D23:I23"/>
    <mergeCell ref="D30:I30"/>
    <mergeCell ref="B44:F44"/>
    <mergeCell ref="B112:F112"/>
    <mergeCell ref="E80:F80"/>
    <mergeCell ref="E81:F81"/>
    <mergeCell ref="B108:F108"/>
    <mergeCell ref="D115:F115"/>
    <mergeCell ref="B114:F114"/>
    <mergeCell ref="B2:F2"/>
    <mergeCell ref="C3:F3"/>
    <mergeCell ref="B9:F9"/>
    <mergeCell ref="C10:F10"/>
    <mergeCell ref="B20:F20"/>
    <mergeCell ref="B16:D16"/>
    <mergeCell ref="B17:D17"/>
    <mergeCell ref="B15:F15"/>
  </mergeCells>
  <printOptions/>
  <pageMargins left="0.7" right="0.7" top="0.75" bottom="0.75" header="0.3" footer="0.3"/>
  <pageSetup horizontalDpi="600" verticalDpi="600" orientation="landscape" paperSize="8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Acque del Chiampo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Dalla Benetta Michela</dc:creator>
  <cp:keywords/>
  <dc:description/>
  <cp:lastModifiedBy>Anna Tosini</cp:lastModifiedBy>
  <cp:lastPrinted>2013-09-17T15:19:23Z</cp:lastPrinted>
  <dcterms:created xsi:type="dcterms:W3CDTF">2013-07-29T13:37:09Z</dcterms:created>
  <dcterms:modified xsi:type="dcterms:W3CDTF">2013-09-25T16:56:05Z</dcterms:modified>
  <cp:category/>
  <cp:version/>
  <cp:contentType/>
  <cp:contentStatus/>
</cp:coreProperties>
</file>